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upermanritz/Documents/Financial Model/"/>
    </mc:Choice>
  </mc:AlternateContent>
  <xr:revisionPtr revIDLastSave="0" documentId="13_ncr:1_{B5A2E981-476A-6F47-A7F5-DD46D9222BC4}" xr6:coauthVersionLast="43" xr6:coauthVersionMax="43" xr10:uidLastSave="{00000000-0000-0000-0000-000000000000}"/>
  <bookViews>
    <workbookView xWindow="280" yWindow="600" windowWidth="15420" windowHeight="17320" tabRatio="849" activeTab="2" xr2:uid="{00000000-000D-0000-FFFF-FFFF00000000}"/>
  </bookViews>
  <sheets>
    <sheet name="Income Statement" sheetId="1" r:id="rId1"/>
    <sheet name="Balance Sheet" sheetId="2" r:id="rId2"/>
    <sheet name="IFS - Challenge " sheetId="13" r:id="rId3"/>
  </sheets>
  <definedNames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MONTH" hidden="1">15000</definedName>
    <definedName name="IQ_NAMES_REVISION_DATE_" hidden="1">40218.8268634259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_xlnm.Print_Area" localSheetId="1">'Balance Sheet'!$A$1:$C$41</definedName>
    <definedName name="_xlnm.Print_Area" localSheetId="2">'IFS - Challenge '!$A$1:$I$142</definedName>
    <definedName name="_xlnm.Print_Area" localSheetId="0">'Income Statement'!$A$1:$C$33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" i="13" l="1"/>
  <c r="G33" i="13"/>
  <c r="H33" i="13"/>
  <c r="H83" i="13" s="1"/>
  <c r="I33" i="13"/>
  <c r="I83" i="13" s="1"/>
  <c r="E33" i="13"/>
  <c r="F129" i="13"/>
  <c r="G129" i="13"/>
  <c r="H129" i="13"/>
  <c r="I129" i="13"/>
  <c r="E129" i="13"/>
  <c r="D117" i="13"/>
  <c r="C117" i="13"/>
  <c r="F95" i="13"/>
  <c r="G95" i="13"/>
  <c r="H95" i="13"/>
  <c r="I95" i="13"/>
  <c r="E95" i="13"/>
  <c r="F94" i="13"/>
  <c r="G94" i="13"/>
  <c r="H94" i="13"/>
  <c r="I94" i="13"/>
  <c r="E94" i="13"/>
  <c r="F82" i="13"/>
  <c r="G82" i="13"/>
  <c r="H82" i="13"/>
  <c r="I82" i="13"/>
  <c r="E82" i="13"/>
  <c r="F32" i="13"/>
  <c r="G32" i="13"/>
  <c r="H32" i="13"/>
  <c r="I32" i="13"/>
  <c r="E32" i="13"/>
  <c r="F47" i="13"/>
  <c r="G47" i="13"/>
  <c r="H47" i="13"/>
  <c r="I47" i="13"/>
  <c r="E47" i="13"/>
  <c r="F142" i="13"/>
  <c r="G142" i="13"/>
  <c r="H142" i="13"/>
  <c r="I142" i="13"/>
  <c r="G136" i="13"/>
  <c r="H136" i="13"/>
  <c r="I136" i="13"/>
  <c r="F136" i="13"/>
  <c r="E142" i="13"/>
  <c r="F139" i="13"/>
  <c r="G139" i="13"/>
  <c r="H139" i="13"/>
  <c r="I139" i="13"/>
  <c r="E139" i="13"/>
  <c r="F140" i="13"/>
  <c r="G140" i="13"/>
  <c r="H140" i="13"/>
  <c r="I140" i="13"/>
  <c r="E140" i="13"/>
  <c r="D140" i="13"/>
  <c r="C140" i="13"/>
  <c r="E136" i="13"/>
  <c r="F58" i="13"/>
  <c r="G58" i="13"/>
  <c r="H58" i="13"/>
  <c r="I58" i="13"/>
  <c r="E58" i="13"/>
  <c r="F122" i="13"/>
  <c r="G122" i="13"/>
  <c r="H122" i="13"/>
  <c r="I122" i="13"/>
  <c r="E122" i="13"/>
  <c r="F121" i="13"/>
  <c r="G121" i="13"/>
  <c r="H121" i="13"/>
  <c r="I121" i="13" s="1"/>
  <c r="E121" i="13"/>
  <c r="D121" i="13"/>
  <c r="D122" i="13"/>
  <c r="C122" i="13"/>
  <c r="C121" i="13"/>
  <c r="F99" i="13"/>
  <c r="G99" i="13"/>
  <c r="H99" i="13"/>
  <c r="H114" i="13" s="1"/>
  <c r="I99" i="13"/>
  <c r="E99" i="13"/>
  <c r="E114" i="13" s="1"/>
  <c r="F54" i="13"/>
  <c r="G54" i="13"/>
  <c r="H54" i="13"/>
  <c r="I54" i="13"/>
  <c r="E54" i="13"/>
  <c r="F114" i="13"/>
  <c r="G114" i="13"/>
  <c r="E112" i="13"/>
  <c r="E103" i="13"/>
  <c r="E83" i="13"/>
  <c r="F83" i="13"/>
  <c r="G83" i="13"/>
  <c r="I114" i="13" l="1"/>
  <c r="C63" i="13" l="1"/>
  <c r="D63" i="13"/>
  <c r="E63" i="13" s="1"/>
  <c r="F63" i="13" s="1"/>
  <c r="G63" i="13" s="1"/>
  <c r="H63" i="13" s="1"/>
  <c r="I63" i="13" s="1"/>
  <c r="C64" i="13"/>
  <c r="D64" i="13"/>
  <c r="D62" i="13"/>
  <c r="E62" i="13" s="1"/>
  <c r="C62" i="13"/>
  <c r="C65" i="13" s="1"/>
  <c r="D58" i="13"/>
  <c r="C58" i="13"/>
  <c r="C53" i="13"/>
  <c r="D53" i="13"/>
  <c r="C54" i="13"/>
  <c r="D54" i="13"/>
  <c r="D52" i="13"/>
  <c r="C52" i="13"/>
  <c r="C55" i="13" s="1"/>
  <c r="D47" i="13"/>
  <c r="C47" i="13"/>
  <c r="C41" i="13"/>
  <c r="D41" i="13"/>
  <c r="C42" i="13"/>
  <c r="D42" i="13"/>
  <c r="C43" i="13"/>
  <c r="D43" i="13"/>
  <c r="D40" i="13"/>
  <c r="D44" i="13" s="1"/>
  <c r="C40" i="13"/>
  <c r="C44" i="13" s="1"/>
  <c r="C33" i="13"/>
  <c r="D33" i="13"/>
  <c r="D32" i="13"/>
  <c r="C32" i="13"/>
  <c r="D25" i="13"/>
  <c r="C25" i="13"/>
  <c r="D21" i="13"/>
  <c r="C21" i="13"/>
  <c r="D16" i="13"/>
  <c r="D17" i="13" s="1"/>
  <c r="C16" i="13"/>
  <c r="C17" i="13" s="1"/>
  <c r="D10" i="13"/>
  <c r="D11" i="13" s="1"/>
  <c r="C10" i="13"/>
  <c r="C11" i="13" s="1"/>
  <c r="D7" i="13"/>
  <c r="D13" i="13" s="1"/>
  <c r="C7" i="13"/>
  <c r="C13" i="13" s="1"/>
  <c r="C14" i="13" l="1"/>
  <c r="C19" i="13"/>
  <c r="C49" i="13"/>
  <c r="C60" i="13"/>
  <c r="C67" i="13" s="1"/>
  <c r="D49" i="13"/>
  <c r="D19" i="13"/>
  <c r="D14" i="13"/>
  <c r="D8" i="13"/>
  <c r="D55" i="13"/>
  <c r="D60" i="13" s="1"/>
  <c r="E7" i="13"/>
  <c r="F62" i="13"/>
  <c r="D65" i="13"/>
  <c r="E41" i="13" l="1"/>
  <c r="E10" i="13"/>
  <c r="E13" i="13" s="1"/>
  <c r="E16" i="13"/>
  <c r="F7" i="13"/>
  <c r="D31" i="13"/>
  <c r="D34" i="13" s="1"/>
  <c r="D35" i="13" s="1"/>
  <c r="D23" i="13"/>
  <c r="D28" i="13" s="1"/>
  <c r="C68" i="13"/>
  <c r="G62" i="13"/>
  <c r="C23" i="13"/>
  <c r="C28" i="13" s="1"/>
  <c r="C31" i="13"/>
  <c r="C34" i="13" s="1"/>
  <c r="C35" i="13" s="1"/>
  <c r="D67" i="13"/>
  <c r="D68" i="13"/>
  <c r="E19" i="13" l="1"/>
  <c r="E14" i="13"/>
  <c r="D29" i="13"/>
  <c r="C29" i="13"/>
  <c r="E52" i="13"/>
  <c r="E42" i="13"/>
  <c r="E43" i="13"/>
  <c r="H62" i="13"/>
  <c r="G7" i="13"/>
  <c r="F41" i="13"/>
  <c r="F10" i="13"/>
  <c r="F13" i="13" s="1"/>
  <c r="F16" i="13"/>
  <c r="F86" i="13"/>
  <c r="E86" i="13"/>
  <c r="F14" i="13" l="1"/>
  <c r="F19" i="13"/>
  <c r="F52" i="13"/>
  <c r="F42" i="13"/>
  <c r="F43" i="13"/>
  <c r="I62" i="13"/>
  <c r="F87" i="13"/>
  <c r="E87" i="13"/>
  <c r="E89" i="13"/>
  <c r="H7" i="13"/>
  <c r="G41" i="13"/>
  <c r="G86" i="13" s="1"/>
  <c r="G10" i="13"/>
  <c r="G16" i="13"/>
  <c r="F88" i="13"/>
  <c r="E88" i="13"/>
  <c r="E31" i="13"/>
  <c r="E34" i="13" s="1"/>
  <c r="E35" i="13" s="1"/>
  <c r="G43" i="13" l="1"/>
  <c r="G52" i="13"/>
  <c r="G42" i="13"/>
  <c r="F89" i="13"/>
  <c r="G13" i="13"/>
  <c r="H86" i="13"/>
  <c r="G88" i="13"/>
  <c r="F31" i="13"/>
  <c r="F34" i="13" s="1"/>
  <c r="F35" i="13" s="1"/>
  <c r="I7" i="13"/>
  <c r="H41" i="13"/>
  <c r="H16" i="13"/>
  <c r="H13" i="13"/>
  <c r="H10" i="13"/>
  <c r="G87" i="13"/>
  <c r="G89" i="13" l="1"/>
  <c r="H19" i="13"/>
  <c r="H14" i="13"/>
  <c r="I86" i="13"/>
  <c r="H43" i="13"/>
  <c r="H52" i="13"/>
  <c r="H42" i="13"/>
  <c r="I41" i="13"/>
  <c r="I10" i="13"/>
  <c r="I16" i="13"/>
  <c r="G14" i="13"/>
  <c r="G19" i="13"/>
  <c r="I43" i="13" l="1"/>
  <c r="I52" i="13"/>
  <c r="I42" i="13"/>
  <c r="H31" i="13"/>
  <c r="H34" i="13" s="1"/>
  <c r="H35" i="13" s="1"/>
  <c r="I87" i="13"/>
  <c r="H87" i="13"/>
  <c r="H89" i="13"/>
  <c r="G31" i="13"/>
  <c r="G34" i="13" s="1"/>
  <c r="G35" i="13" s="1"/>
  <c r="I13" i="13"/>
  <c r="I88" i="13"/>
  <c r="H88" i="13"/>
  <c r="I89" i="13" l="1"/>
  <c r="I19" i="13"/>
  <c r="I14" i="13"/>
  <c r="I31" i="13" l="1"/>
  <c r="I34" i="13" s="1"/>
  <c r="I35" i="13" s="1"/>
  <c r="F137" i="13" l="1"/>
  <c r="I110" i="13"/>
  <c r="I134" i="13" s="1"/>
  <c r="H110" i="13"/>
  <c r="H134" i="13" s="1"/>
  <c r="G110" i="13"/>
  <c r="G134" i="13" s="1"/>
  <c r="F110" i="13"/>
  <c r="F134" i="13" s="1"/>
  <c r="E110" i="13"/>
  <c r="E134" i="13" s="1"/>
  <c r="D110" i="13"/>
  <c r="D134" i="13" s="1"/>
  <c r="A107" i="13"/>
  <c r="I37" i="13"/>
  <c r="I76" i="13" s="1"/>
  <c r="H37" i="13"/>
  <c r="H76" i="13" s="1"/>
  <c r="G37" i="13"/>
  <c r="G76" i="13" s="1"/>
  <c r="F37" i="13"/>
  <c r="F76" i="13" s="1"/>
  <c r="E37" i="13"/>
  <c r="E76" i="13" s="1"/>
  <c r="D37" i="13"/>
  <c r="D76" i="13" s="1"/>
  <c r="C5" i="13"/>
  <c r="C37" i="13" s="1"/>
  <c r="C76" i="13" s="1"/>
  <c r="G137" i="13" l="1"/>
  <c r="C110" i="13"/>
  <c r="C134" i="13" s="1"/>
  <c r="H137" i="13" l="1"/>
  <c r="C17" i="1"/>
  <c r="B17" i="1"/>
  <c r="I137" i="13" l="1"/>
  <c r="B38" i="2"/>
  <c r="C5" i="2" l="1"/>
  <c r="B5" i="2"/>
  <c r="B27" i="2" l="1"/>
  <c r="B32" i="2" s="1"/>
  <c r="B14" i="2"/>
  <c r="B19" i="2" s="1"/>
  <c r="C13" i="1"/>
  <c r="C19" i="1" s="1"/>
  <c r="C30" i="1" s="1"/>
  <c r="B13" i="1"/>
  <c r="B19" i="1" s="1"/>
  <c r="C11" i="1"/>
  <c r="B11" i="1"/>
  <c r="C8" i="1"/>
  <c r="B23" i="1" l="1"/>
  <c r="B30" i="1"/>
  <c r="B33" i="1"/>
  <c r="C14" i="1"/>
  <c r="B14" i="1"/>
  <c r="B28" i="1" l="1"/>
  <c r="B40" i="2" l="1"/>
  <c r="B41" i="2" s="1"/>
  <c r="C33" i="1" l="1"/>
  <c r="C23" i="1" l="1"/>
  <c r="C28" i="1" s="1"/>
  <c r="C14" i="2"/>
  <c r="C19" i="2" s="1"/>
  <c r="C27" i="2"/>
  <c r="C32" i="2" s="1"/>
  <c r="C38" i="2"/>
  <c r="C40" i="2" l="1"/>
  <c r="C41" i="2" s="1"/>
  <c r="E21" i="13" l="1"/>
  <c r="F21" i="13"/>
  <c r="G21" i="13"/>
  <c r="H21" i="13"/>
  <c r="I21" i="13"/>
  <c r="E23" i="13"/>
  <c r="F23" i="13"/>
  <c r="G23" i="13"/>
  <c r="H23" i="13"/>
  <c r="I23" i="13"/>
  <c r="E25" i="13"/>
  <c r="F25" i="13"/>
  <c r="G25" i="13"/>
  <c r="H25" i="13"/>
  <c r="I25" i="13"/>
  <c r="E28" i="13"/>
  <c r="F28" i="13"/>
  <c r="G28" i="13"/>
  <c r="H28" i="13"/>
  <c r="I28" i="13"/>
  <c r="E29" i="13"/>
  <c r="F29" i="13"/>
  <c r="G29" i="13"/>
  <c r="H29" i="13"/>
  <c r="I29" i="13"/>
  <c r="E40" i="13"/>
  <c r="F40" i="13"/>
  <c r="G40" i="13"/>
  <c r="H40" i="13"/>
  <c r="I40" i="13"/>
  <c r="E44" i="13"/>
  <c r="F44" i="13"/>
  <c r="G44" i="13"/>
  <c r="H44" i="13"/>
  <c r="I44" i="13"/>
  <c r="E49" i="13"/>
  <c r="F49" i="13"/>
  <c r="G49" i="13"/>
  <c r="H49" i="13"/>
  <c r="I49" i="13"/>
  <c r="E53" i="13"/>
  <c r="F53" i="13"/>
  <c r="G53" i="13"/>
  <c r="H53" i="13"/>
  <c r="I53" i="13"/>
  <c r="E55" i="13"/>
  <c r="F55" i="13"/>
  <c r="G55" i="13"/>
  <c r="H55" i="13"/>
  <c r="I55" i="13"/>
  <c r="E60" i="13"/>
  <c r="F60" i="13"/>
  <c r="G60" i="13"/>
  <c r="H60" i="13"/>
  <c r="I60" i="13"/>
  <c r="E64" i="13"/>
  <c r="F64" i="13"/>
  <c r="G64" i="13"/>
  <c r="H64" i="13"/>
  <c r="I64" i="13"/>
  <c r="E65" i="13"/>
  <c r="F65" i="13"/>
  <c r="G65" i="13"/>
  <c r="H65" i="13"/>
  <c r="I65" i="13"/>
  <c r="E67" i="13"/>
  <c r="F67" i="13"/>
  <c r="G67" i="13"/>
  <c r="H67" i="13"/>
  <c r="I67" i="13"/>
  <c r="E68" i="13"/>
  <c r="F68" i="13"/>
  <c r="G68" i="13"/>
  <c r="H68" i="13"/>
  <c r="I68" i="13"/>
  <c r="E79" i="13"/>
  <c r="F79" i="13"/>
  <c r="G79" i="13"/>
  <c r="H79" i="13"/>
  <c r="I79" i="13"/>
  <c r="E91" i="13"/>
  <c r="F91" i="13"/>
  <c r="G91" i="13"/>
  <c r="H91" i="13"/>
  <c r="I91" i="13"/>
  <c r="E98" i="13"/>
  <c r="F98" i="13"/>
  <c r="G98" i="13"/>
  <c r="H98" i="13"/>
  <c r="I98" i="13"/>
  <c r="E100" i="13"/>
  <c r="F100" i="13"/>
  <c r="G100" i="13"/>
  <c r="H100" i="13"/>
  <c r="I100" i="13"/>
  <c r="E102" i="13"/>
  <c r="F102" i="13"/>
  <c r="G102" i="13"/>
  <c r="H102" i="13"/>
  <c r="I102" i="13"/>
  <c r="F103" i="13"/>
  <c r="G103" i="13"/>
  <c r="H103" i="13"/>
  <c r="I103" i="13"/>
  <c r="E104" i="13"/>
  <c r="F104" i="13"/>
  <c r="G104" i="13"/>
  <c r="H104" i="13"/>
  <c r="I104" i="13"/>
  <c r="F112" i="13"/>
  <c r="G112" i="13"/>
  <c r="H112" i="13"/>
  <c r="I112" i="13"/>
  <c r="E113" i="13"/>
  <c r="F113" i="13"/>
  <c r="G113" i="13"/>
  <c r="H113" i="13"/>
  <c r="I113" i="13"/>
  <c r="E116" i="13"/>
  <c r="F116" i="13"/>
  <c r="G116" i="13"/>
  <c r="H116" i="13"/>
  <c r="I116" i="13"/>
  <c r="E117" i="13"/>
  <c r="F117" i="13"/>
  <c r="G117" i="13"/>
  <c r="H117" i="13"/>
  <c r="I117" i="13"/>
  <c r="E130" i="13"/>
  <c r="F130" i="13"/>
  <c r="G130" i="13"/>
  <c r="H130" i="13"/>
  <c r="I130" i="13"/>
  <c r="E132" i="13"/>
  <c r="F132" i="13"/>
  <c r="G132" i="13"/>
  <c r="H132" i="13"/>
  <c r="I132" i="13"/>
</calcChain>
</file>

<file path=xl/sharedStrings.xml><?xml version="1.0" encoding="utf-8"?>
<sst xmlns="http://schemas.openxmlformats.org/spreadsheetml/2006/main" count="173" uniqueCount="101">
  <si>
    <t>Growth (%)</t>
  </si>
  <si>
    <t>% of Sales</t>
  </si>
  <si>
    <t>Gross Profit</t>
  </si>
  <si>
    <t>Interest Expense</t>
  </si>
  <si>
    <t>Pretax Income</t>
  </si>
  <si>
    <t>Income Tax Expense</t>
  </si>
  <si>
    <t>Tax Rate</t>
  </si>
  <si>
    <t>Net Income</t>
  </si>
  <si>
    <t>EBITDA</t>
  </si>
  <si>
    <t>Current Assets</t>
  </si>
  <si>
    <t>Cash</t>
  </si>
  <si>
    <t>Accounts Receivable</t>
  </si>
  <si>
    <t>Inventory</t>
  </si>
  <si>
    <t>Total Current Assets</t>
  </si>
  <si>
    <t>TOTAL ASSETS</t>
  </si>
  <si>
    <t>LIABILITIES</t>
  </si>
  <si>
    <t>Current Liabilities</t>
  </si>
  <si>
    <t>Long Term Liabilities</t>
  </si>
  <si>
    <t>TOTAL LIABILITIES</t>
  </si>
  <si>
    <t>EQUITY</t>
  </si>
  <si>
    <t>TOTAL EQUITY</t>
  </si>
  <si>
    <t>TOTAL LIABILITIES &amp; EQUITY</t>
  </si>
  <si>
    <t>Check</t>
  </si>
  <si>
    <t>BALANCE SHEET ASSUMPTIONS</t>
  </si>
  <si>
    <t>AR Days</t>
  </si>
  <si>
    <t>AP Days</t>
  </si>
  <si>
    <t>Add Back Non-Cash Items</t>
  </si>
  <si>
    <t>Changes in Working Capital</t>
  </si>
  <si>
    <t>Net Cash Flow</t>
  </si>
  <si>
    <t>Beginning Cash Balance</t>
  </si>
  <si>
    <t>Ending Cash Balance</t>
  </si>
  <si>
    <t>Revenue</t>
  </si>
  <si>
    <t>Operating Income (EBIT)</t>
  </si>
  <si>
    <t>Accounts Payable</t>
  </si>
  <si>
    <t>Cost of Goods Sold</t>
  </si>
  <si>
    <t>Total Current Liabilities</t>
  </si>
  <si>
    <t>Fixed Assets</t>
  </si>
  <si>
    <t>ASSETS</t>
  </si>
  <si>
    <t>Prepaid Expenses</t>
  </si>
  <si>
    <t>Current Maturities of Long Term Debt</t>
  </si>
  <si>
    <t>Long Term Debt, Net of Current Maturities</t>
  </si>
  <si>
    <t>CASH FLOW FROM OPERATING ACTIVITIES</t>
  </si>
  <si>
    <t>CASH FLOW FROM INVESTING ACTIVITIES</t>
  </si>
  <si>
    <t>Net Cash Provided by Operating Activities</t>
  </si>
  <si>
    <t>Net Cash Used in Investing Activities</t>
  </si>
  <si>
    <t>CASH FLOW FROM FINANCING ACTIVITIES</t>
  </si>
  <si>
    <t>NA</t>
  </si>
  <si>
    <t>NM</t>
  </si>
  <si>
    <t>Line of Credit</t>
  </si>
  <si>
    <t>PP&amp;E, Net of Accum. Depreciation</t>
  </si>
  <si>
    <t>INCOME STATEMENT</t>
  </si>
  <si>
    <t>BALANCE SHEET</t>
  </si>
  <si>
    <t>CASH FLOW STATEMENT</t>
  </si>
  <si>
    <t>Capital Expenditures - Purchase of PP&amp;E</t>
  </si>
  <si>
    <t>Long Term Debt</t>
  </si>
  <si>
    <t>DEBT SCHEDULE</t>
  </si>
  <si>
    <t>Cash Balance @ Beg of Year (End of Last Year)</t>
  </si>
  <si>
    <t>Plus: Free Cash Flow from Operations and Investing</t>
  </si>
  <si>
    <t>Less: Minimum Cash Balance</t>
  </si>
  <si>
    <t>Current Portion of Long Term Debt</t>
  </si>
  <si>
    <t>Debt</t>
  </si>
  <si>
    <t>Interest Rate on Long Term Debt</t>
  </si>
  <si>
    <t>Interest Rate on Line of Credit</t>
  </si>
  <si>
    <t>Interest Expense on Long Term Debt</t>
  </si>
  <si>
    <t>Interest Expense on Line of Credit</t>
  </si>
  <si>
    <t>Total Interest Expense</t>
  </si>
  <si>
    <t>Depreciation as % of Revenues</t>
  </si>
  <si>
    <t>PP&amp;E SCHEDULE</t>
  </si>
  <si>
    <t>Plus: Capital Expenditures</t>
  </si>
  <si>
    <t>Less: Depreciation</t>
  </si>
  <si>
    <t>Beg: PP&amp;E, Net of Accum. Depreciation</t>
  </si>
  <si>
    <t>End: PP&amp;E, Net of Accum. Depreciation</t>
  </si>
  <si>
    <t xml:space="preserve">Depreciation </t>
  </si>
  <si>
    <t>Amortization</t>
  </si>
  <si>
    <t>Company Name</t>
  </si>
  <si>
    <t>Integrated Financial Statements</t>
  </si>
  <si>
    <t>Supporting Schedules</t>
  </si>
  <si>
    <t>Balance Sheet</t>
  </si>
  <si>
    <t>Income Statement</t>
  </si>
  <si>
    <t>(000s)</t>
  </si>
  <si>
    <t>Inventory Days</t>
  </si>
  <si>
    <t>Operating Expenses (SG&amp;A)</t>
  </si>
  <si>
    <t>Retained Earnings</t>
  </si>
  <si>
    <t>Common Stock</t>
  </si>
  <si>
    <t>Additional Paid In Capital</t>
  </si>
  <si>
    <t>Net Cash Provided by (Used in) Fnce Activities</t>
  </si>
  <si>
    <t>Used To Project</t>
  </si>
  <si>
    <t>20X1</t>
  </si>
  <si>
    <t>20X2</t>
  </si>
  <si>
    <t>20X3</t>
  </si>
  <si>
    <t>20X4</t>
  </si>
  <si>
    <t>20X5</t>
  </si>
  <si>
    <t>20X6</t>
  </si>
  <si>
    <t>20X7</t>
  </si>
  <si>
    <t>Total Cash Available or (Required) from L.O.C.</t>
  </si>
  <si>
    <t>Historical</t>
  </si>
  <si>
    <t>Projected</t>
  </si>
  <si>
    <t>Plus: Free Cash Flow from Financing (BEFORE L.O.C.)</t>
  </si>
  <si>
    <t>Revolving Credit Facility (Line of Credit)</t>
  </si>
  <si>
    <t>ON</t>
  </si>
  <si>
    <t>Prepaid Expenses (% of COGS)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</si>
</sst>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_);[Red]\(#,##0.0\)"/>
    <numFmt numFmtId="166" formatCode="#,##0.0000_);[Red]\(#,##0.0000\)"/>
  </numFmts>
  <fonts count="21"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color theme="4"/>
      <name val="Arial"/>
      <family val="2"/>
    </font>
    <font>
      <sz val="8"/>
      <color theme="4"/>
      <name val="Arial"/>
      <family val="2"/>
    </font>
    <font>
      <i/>
      <sz val="7"/>
      <color theme="1"/>
      <name val="Arial"/>
      <family val="2"/>
    </font>
    <font>
      <sz val="7"/>
      <color theme="1"/>
      <name val="Arial"/>
      <family val="2"/>
    </font>
    <font>
      <b/>
      <sz val="8"/>
      <color theme="0"/>
      <name val="Arial"/>
      <family val="2"/>
    </font>
    <font>
      <b/>
      <i/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3333CC"/>
      <name val="Arial"/>
      <family val="2"/>
    </font>
    <font>
      <sz val="8"/>
      <color rgb="FF3333CC"/>
      <name val="Arial"/>
      <family val="2"/>
    </font>
    <font>
      <i/>
      <sz val="8"/>
      <color rgb="FF3333CC"/>
      <name val="Arial"/>
      <family val="2"/>
    </font>
    <font>
      <sz val="16"/>
      <name val="Arial"/>
      <family val="2"/>
    </font>
    <font>
      <b/>
      <sz val="14"/>
      <color theme="1"/>
      <name val="Arial"/>
      <family val="2"/>
    </font>
    <font>
      <b/>
      <sz val="10"/>
      <color rgb="FF3333CC"/>
      <name val="Arial"/>
      <family val="2"/>
    </font>
    <font>
      <i/>
      <sz val="7"/>
      <name val="Arial"/>
      <family val="2"/>
    </font>
    <font>
      <i/>
      <sz val="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indent="1"/>
    </xf>
    <xf numFmtId="0" fontId="0" fillId="0" borderId="0" xfId="0" applyFill="1"/>
    <xf numFmtId="0" fontId="2" fillId="0" borderId="0" xfId="0" applyFont="1" applyFill="1" applyAlignment="1">
      <alignment horizontal="center"/>
    </xf>
    <xf numFmtId="38" fontId="2" fillId="0" borderId="0" xfId="0" applyNumberFormat="1" applyFont="1"/>
    <xf numFmtId="38" fontId="0" fillId="0" borderId="0" xfId="0" applyNumberFormat="1"/>
    <xf numFmtId="38" fontId="3" fillId="0" borderId="0" xfId="0" applyNumberFormat="1" applyFont="1"/>
    <xf numFmtId="38" fontId="4" fillId="0" borderId="0" xfId="0" applyNumberFormat="1" applyFont="1"/>
    <xf numFmtId="38" fontId="6" fillId="0" borderId="0" xfId="0" applyNumberFormat="1" applyFont="1"/>
    <xf numFmtId="38" fontId="7" fillId="0" borderId="0" xfId="0" applyNumberFormat="1" applyFont="1"/>
    <xf numFmtId="9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8" fillId="0" borderId="0" xfId="0" applyFont="1" applyFill="1"/>
    <xf numFmtId="38" fontId="3" fillId="0" borderId="1" xfId="0" applyNumberFormat="1" applyFont="1" applyBorder="1"/>
    <xf numFmtId="0" fontId="2" fillId="0" borderId="1" xfId="0" applyFont="1" applyBorder="1" applyAlignment="1">
      <alignment horizontal="left" indent="1"/>
    </xf>
    <xf numFmtId="0" fontId="2" fillId="0" borderId="1" xfId="0" applyFont="1" applyBorder="1"/>
    <xf numFmtId="0" fontId="0" fillId="0" borderId="0" xfId="0" applyAlignment="1">
      <alignment horizontal="left" indent="2"/>
    </xf>
    <xf numFmtId="0" fontId="8" fillId="0" borderId="0" xfId="0" applyFont="1"/>
    <xf numFmtId="0" fontId="9" fillId="0" borderId="0" xfId="0" applyFont="1" applyAlignment="1">
      <alignment horizontal="left" indent="1"/>
    </xf>
    <xf numFmtId="38" fontId="0" fillId="0" borderId="0" xfId="0" applyNumberFormat="1" applyFont="1"/>
    <xf numFmtId="0" fontId="0" fillId="0" borderId="1" xfId="0" applyBorder="1"/>
    <xf numFmtId="38" fontId="2" fillId="0" borderId="1" xfId="0" applyNumberFormat="1" applyFont="1" applyBorder="1"/>
    <xf numFmtId="0" fontId="2" fillId="0" borderId="0" xfId="0" applyFont="1" applyAlignment="1">
      <alignment horizontal="left" indent="2"/>
    </xf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left" indent="2"/>
    </xf>
    <xf numFmtId="0" fontId="0" fillId="0" borderId="2" xfId="0" applyBorder="1"/>
    <xf numFmtId="38" fontId="0" fillId="0" borderId="2" xfId="0" applyNumberFormat="1" applyBorder="1"/>
    <xf numFmtId="0" fontId="0" fillId="0" borderId="3" xfId="0" applyBorder="1"/>
    <xf numFmtId="38" fontId="0" fillId="0" borderId="3" xfId="0" applyNumberFormat="1" applyBorder="1"/>
    <xf numFmtId="38" fontId="2" fillId="0" borderId="0" xfId="0" applyNumberFormat="1" applyFont="1" applyBorder="1"/>
    <xf numFmtId="38" fontId="2" fillId="0" borderId="3" xfId="0" applyNumberFormat="1" applyFont="1" applyBorder="1"/>
    <xf numFmtId="0" fontId="2" fillId="0" borderId="3" xfId="0" applyFont="1" applyBorder="1"/>
    <xf numFmtId="38" fontId="1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Fill="1"/>
    <xf numFmtId="0" fontId="12" fillId="0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38" fontId="14" fillId="0" borderId="0" xfId="0" applyNumberFormat="1" applyFont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10" fontId="1" fillId="0" borderId="0" xfId="0" applyNumberFormat="1" applyFont="1"/>
    <xf numFmtId="0" fontId="10" fillId="0" borderId="0" xfId="0" applyFont="1" applyFill="1" applyAlignment="1">
      <alignment horizontal="center"/>
    </xf>
    <xf numFmtId="0" fontId="2" fillId="0" borderId="1" xfId="0" applyFont="1" applyBorder="1" applyAlignment="1">
      <alignment horizontal="left" indent="3"/>
    </xf>
    <xf numFmtId="0" fontId="2" fillId="0" borderId="0" xfId="0" applyFont="1" applyBorder="1" applyAlignment="1">
      <alignment horizontal="left" indent="3"/>
    </xf>
    <xf numFmtId="38" fontId="2" fillId="3" borderId="0" xfId="0" applyNumberFormat="1" applyFont="1" applyFill="1" applyAlignment="1">
      <alignment horizontal="centerContinuous"/>
    </xf>
    <xf numFmtId="0" fontId="8" fillId="0" borderId="0" xfId="0" applyFont="1" applyAlignment="1">
      <alignment horizontal="left" indent="1"/>
    </xf>
    <xf numFmtId="165" fontId="19" fillId="0" borderId="0" xfId="0" applyNumberFormat="1" applyFont="1"/>
    <xf numFmtId="165" fontId="3" fillId="0" borderId="0" xfId="0" applyNumberFormat="1" applyFont="1"/>
    <xf numFmtId="0" fontId="0" fillId="0" borderId="0" xfId="0" applyFont="1" applyAlignment="1">
      <alignment horizontal="left" indent="1"/>
    </xf>
    <xf numFmtId="0" fontId="2" fillId="0" borderId="0" xfId="0" applyFont="1" applyBorder="1" applyAlignment="1">
      <alignment horizontal="left" indent="1"/>
    </xf>
    <xf numFmtId="38" fontId="11" fillId="0" borderId="0" xfId="0" applyNumberFormat="1" applyFont="1" applyBorder="1" applyAlignment="1">
      <alignment horizontal="right"/>
    </xf>
    <xf numFmtId="166" fontId="6" fillId="0" borderId="0" xfId="0" applyNumberFormat="1" applyFont="1"/>
    <xf numFmtId="9" fontId="0" fillId="0" borderId="0" xfId="0" applyNumberFormat="1"/>
    <xf numFmtId="0" fontId="20" fillId="0" borderId="0" xfId="0" applyFont="1" applyAlignment="1">
      <alignment horizontal="center"/>
    </xf>
    <xf numFmtId="38" fontId="3" fillId="0" borderId="4" xfId="0" applyNumberFormat="1" applyFont="1" applyBorder="1"/>
    <xf numFmtId="164" fontId="5" fillId="0" borderId="4" xfId="0" applyNumberFormat="1" applyFont="1" applyBorder="1"/>
    <xf numFmtId="38" fontId="7" fillId="0" borderId="4" xfId="0" applyNumberFormat="1" applyFont="1" applyBorder="1"/>
    <xf numFmtId="9" fontId="5" fillId="0" borderId="4" xfId="0" applyNumberFormat="1" applyFont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0" fillId="0" borderId="4" xfId="0" applyBorder="1"/>
    <xf numFmtId="38" fontId="6" fillId="0" borderId="4" xfId="0" applyNumberFormat="1" applyFont="1" applyBorder="1"/>
    <xf numFmtId="38" fontId="4" fillId="0" borderId="4" xfId="0" applyNumberFormat="1" applyFont="1" applyBorder="1"/>
    <xf numFmtId="165" fontId="19" fillId="0" borderId="4" xfId="0" applyNumberFormat="1" applyFont="1" applyBorder="1"/>
    <xf numFmtId="38" fontId="3" fillId="0" borderId="5" xfId="0" applyNumberFormat="1" applyFont="1" applyBorder="1"/>
    <xf numFmtId="0" fontId="0" fillId="4" borderId="0" xfId="0" applyFill="1"/>
    <xf numFmtId="38" fontId="4" fillId="4" borderId="0" xfId="0" applyNumberFormat="1" applyFont="1" applyFill="1"/>
    <xf numFmtId="38" fontId="4" fillId="4" borderId="4" xfId="0" applyNumberFormat="1" applyFont="1" applyFill="1" applyBorder="1"/>
    <xf numFmtId="38" fontId="0" fillId="4" borderId="0" xfId="0" applyNumberFormat="1" applyFont="1" applyFill="1"/>
    <xf numFmtId="0" fontId="2" fillId="4" borderId="1" xfId="0" applyFont="1" applyFill="1" applyBorder="1"/>
    <xf numFmtId="38" fontId="3" fillId="4" borderId="1" xfId="0" applyNumberFormat="1" applyFont="1" applyFill="1" applyBorder="1"/>
    <xf numFmtId="38" fontId="3" fillId="4" borderId="5" xfId="0" applyNumberFormat="1" applyFont="1" applyFill="1" applyBorder="1"/>
    <xf numFmtId="0" fontId="2" fillId="4" borderId="0" xfId="0" applyFont="1" applyFill="1"/>
    <xf numFmtId="38" fontId="6" fillId="4" borderId="0" xfId="0" applyNumberFormat="1" applyFont="1" applyFill="1"/>
    <xf numFmtId="38" fontId="6" fillId="4" borderId="4" xfId="0" applyNumberFormat="1" applyFont="1" applyFill="1" applyBorder="1"/>
    <xf numFmtId="0" fontId="0" fillId="4" borderId="0" xfId="0" applyFill="1" applyAlignment="1">
      <alignment horizontal="left" indent="1"/>
    </xf>
    <xf numFmtId="38" fontId="13" fillId="5" borderId="0" xfId="0" applyNumberFormat="1" applyFont="1" applyFill="1"/>
    <xf numFmtId="38" fontId="14" fillId="5" borderId="0" xfId="0" applyNumberFormat="1" applyFont="1" applyFill="1"/>
    <xf numFmtId="164" fontId="15" fillId="5" borderId="0" xfId="0" applyNumberFormat="1" applyFont="1" applyFill="1"/>
    <xf numFmtId="164" fontId="14" fillId="5" borderId="0" xfId="0" applyNumberFormat="1" applyFont="1" applyFill="1"/>
    <xf numFmtId="38" fontId="4" fillId="0" borderId="0" xfId="0" applyNumberFormat="1" applyFont="1" applyFill="1"/>
    <xf numFmtId="0" fontId="13" fillId="5" borderId="6" xfId="0" applyFont="1" applyFill="1" applyBorder="1" applyAlignment="1">
      <alignment horizontal="center"/>
    </xf>
    <xf numFmtId="0" fontId="2" fillId="4" borderId="0" xfId="0" applyFont="1" applyFill="1" applyBorder="1"/>
    <xf numFmtId="164" fontId="5" fillId="4" borderId="0" xfId="0" applyNumberFormat="1" applyFont="1" applyFill="1" applyBorder="1"/>
    <xf numFmtId="164" fontId="5" fillId="4" borderId="4" xfId="0" applyNumberFormat="1" applyFont="1" applyFill="1" applyBorder="1"/>
    <xf numFmtId="0" fontId="1" fillId="4" borderId="0" xfId="0" applyFont="1" applyFill="1" applyAlignment="1">
      <alignment horizontal="left" indent="1"/>
    </xf>
    <xf numFmtId="164" fontId="4" fillId="4" borderId="0" xfId="0" applyNumberFormat="1" applyFont="1" applyFill="1"/>
    <xf numFmtId="164" fontId="0" fillId="4" borderId="0" xfId="0" applyNumberFormat="1" applyFont="1" applyFill="1"/>
    <xf numFmtId="164" fontId="4" fillId="4" borderId="4" xfId="0" applyNumberFormat="1" applyFont="1" applyFill="1" applyBorder="1"/>
    <xf numFmtId="38" fontId="0" fillId="6" borderId="0" xfId="0" applyNumberFormat="1" applyFill="1"/>
    <xf numFmtId="38" fontId="0" fillId="0" borderId="0" xfId="0" applyNumberFormat="1" applyBorder="1"/>
    <xf numFmtId="38" fontId="0" fillId="0" borderId="1" xfId="0" applyNumberFormat="1" applyBorder="1"/>
    <xf numFmtId="38" fontId="0" fillId="0" borderId="0" xfId="0" applyNumberFormat="1" applyFill="1"/>
    <xf numFmtId="38" fontId="2" fillId="0" borderId="0" xfId="0" applyNumberFormat="1" applyFont="1" applyFill="1"/>
    <xf numFmtId="0" fontId="20" fillId="0" borderId="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38" fontId="0" fillId="0" borderId="4" xfId="0" applyNumberFormat="1" applyBorder="1"/>
    <xf numFmtId="0" fontId="2" fillId="0" borderId="4" xfId="0" applyFont="1" applyBorder="1"/>
    <xf numFmtId="38" fontId="0" fillId="0" borderId="5" xfId="0" applyNumberFormat="1" applyBorder="1"/>
    <xf numFmtId="0" fontId="0" fillId="0" borderId="5" xfId="0" applyBorder="1"/>
    <xf numFmtId="38" fontId="0" fillId="0" borderId="7" xfId="0" applyNumberFormat="1" applyBorder="1"/>
    <xf numFmtId="38" fontId="0" fillId="0" borderId="8" xfId="0" applyNumberFormat="1" applyBorder="1"/>
    <xf numFmtId="0" fontId="16" fillId="0" borderId="4" xfId="0" applyFont="1" applyFill="1" applyBorder="1"/>
    <xf numFmtId="38" fontId="1" fillId="0" borderId="4" xfId="0" applyNumberFormat="1" applyFont="1" applyBorder="1" applyAlignment="1">
      <alignment horizontal="right"/>
    </xf>
    <xf numFmtId="38" fontId="11" fillId="0" borderId="4" xfId="0" applyNumberFormat="1" applyFont="1" applyBorder="1" applyAlignment="1">
      <alignment horizontal="right"/>
    </xf>
    <xf numFmtId="38" fontId="2" fillId="0" borderId="8" xfId="0" applyNumberFormat="1" applyFont="1" applyBorder="1"/>
    <xf numFmtId="38" fontId="2" fillId="0" borderId="4" xfId="0" applyNumberFormat="1" applyFont="1" applyBorder="1"/>
    <xf numFmtId="38" fontId="0" fillId="0" borderId="4" xfId="0" applyNumberFormat="1" applyFont="1" applyBorder="1"/>
    <xf numFmtId="0" fontId="10" fillId="0" borderId="4" xfId="0" applyFont="1" applyFill="1" applyBorder="1" applyAlignment="1">
      <alignment horizontal="center"/>
    </xf>
    <xf numFmtId="38" fontId="0" fillId="3" borderId="4" xfId="0" applyNumberFormat="1" applyFont="1" applyFill="1" applyBorder="1" applyAlignment="1">
      <alignment horizontal="centerContinuous"/>
    </xf>
    <xf numFmtId="10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3333CC"/>
      <color rgb="FF0033CC"/>
      <color rgb="FF0033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C33"/>
  <sheetViews>
    <sheetView view="pageBreakPreview" zoomScale="125" zoomScaleNormal="145" zoomScaleSheetLayoutView="125" workbookViewId="0">
      <selection activeCell="B31" sqref="B31"/>
    </sheetView>
  </sheetViews>
  <sheetFormatPr baseColWidth="10" defaultColWidth="8.75" defaultRowHeight="11"/>
  <cols>
    <col min="1" max="1" width="41.75" bestFit="1" customWidth="1"/>
    <col min="2" max="3" width="10.75" customWidth="1"/>
  </cols>
  <sheetData>
    <row r="1" spans="1:3" ht="18">
      <c r="A1" s="45" t="s">
        <v>78</v>
      </c>
    </row>
    <row r="2" spans="1:3" ht="13">
      <c r="A2" s="40" t="s">
        <v>74</v>
      </c>
    </row>
    <row r="3" spans="1:3">
      <c r="A3" s="39" t="s">
        <v>79</v>
      </c>
    </row>
    <row r="4" spans="1:3" ht="5" customHeight="1"/>
    <row r="5" spans="1:3">
      <c r="A5" s="41" t="s">
        <v>50</v>
      </c>
      <c r="B5" s="42" t="s">
        <v>87</v>
      </c>
      <c r="C5" s="42" t="s">
        <v>88</v>
      </c>
    </row>
    <row r="6" spans="1:3" s="6" customFormat="1">
      <c r="A6" s="16"/>
      <c r="B6" s="7"/>
      <c r="C6" s="7"/>
    </row>
    <row r="7" spans="1:3">
      <c r="A7" s="4" t="s">
        <v>31</v>
      </c>
      <c r="B7" s="82">
        <v>303075.96000000008</v>
      </c>
      <c r="C7" s="82">
        <v>291559.07</v>
      </c>
    </row>
    <row r="8" spans="1:3" s="3" customFormat="1">
      <c r="A8" s="2" t="s">
        <v>0</v>
      </c>
      <c r="B8" s="14" t="s">
        <v>46</v>
      </c>
      <c r="C8" s="15">
        <f>C7/B7-1</f>
        <v>-3.8000011614250373E-2</v>
      </c>
    </row>
    <row r="9" spans="1:3">
      <c r="B9" s="13"/>
      <c r="C9" s="13"/>
    </row>
    <row r="10" spans="1:3">
      <c r="A10" s="4" t="s">
        <v>34</v>
      </c>
      <c r="B10" s="82">
        <v>248219.21</v>
      </c>
      <c r="C10" s="82">
        <v>245492.74</v>
      </c>
    </row>
    <row r="11" spans="1:3" s="3" customFormat="1">
      <c r="A11" s="2" t="s">
        <v>1</v>
      </c>
      <c r="B11" s="15">
        <f>B10/B7</f>
        <v>0.81899999590861616</v>
      </c>
      <c r="C11" s="15">
        <f>C10/C7</f>
        <v>0.84200001049530027</v>
      </c>
    </row>
    <row r="12" spans="1:3">
      <c r="B12" s="13"/>
      <c r="C12" s="13"/>
    </row>
    <row r="13" spans="1:3">
      <c r="A13" s="4" t="s">
        <v>2</v>
      </c>
      <c r="B13" s="10">
        <f>B7-B10</f>
        <v>54856.750000000087</v>
      </c>
      <c r="C13" s="10">
        <f>C7-C10</f>
        <v>46066.330000000016</v>
      </c>
    </row>
    <row r="14" spans="1:3" s="3" customFormat="1">
      <c r="A14" s="2" t="s">
        <v>1</v>
      </c>
      <c r="B14" s="15">
        <f>B13/B7</f>
        <v>0.18100000409138381</v>
      </c>
      <c r="C14" s="15">
        <f>C13/C7</f>
        <v>0.15799998950469973</v>
      </c>
    </row>
    <row r="15" spans="1:3">
      <c r="B15" s="13"/>
      <c r="C15" s="13"/>
    </row>
    <row r="16" spans="1:3">
      <c r="A16" s="4" t="s">
        <v>81</v>
      </c>
      <c r="B16" s="82">
        <v>24883.21</v>
      </c>
      <c r="C16" s="82">
        <v>24782.52</v>
      </c>
    </row>
    <row r="17" spans="1:3" s="3" customFormat="1">
      <c r="A17" s="2" t="s">
        <v>1</v>
      </c>
      <c r="B17" s="15">
        <f>B16/B7</f>
        <v>8.2102222822291793E-2</v>
      </c>
      <c r="C17" s="15">
        <f>C16/C7</f>
        <v>8.4999996741655134E-2</v>
      </c>
    </row>
    <row r="18" spans="1:3">
      <c r="B18" s="13"/>
      <c r="C18" s="13"/>
    </row>
    <row r="19" spans="1:3">
      <c r="A19" s="4" t="s">
        <v>32</v>
      </c>
      <c r="B19" s="10">
        <f>B13-B16</f>
        <v>29973.540000000088</v>
      </c>
      <c r="C19" s="10">
        <f>C13-C16</f>
        <v>21283.810000000016</v>
      </c>
    </row>
    <row r="20" spans="1:3">
      <c r="B20" s="13"/>
      <c r="C20" s="13"/>
    </row>
    <row r="21" spans="1:3">
      <c r="A21" s="4" t="s">
        <v>3</v>
      </c>
      <c r="B21" s="82">
        <v>3600</v>
      </c>
      <c r="C21" s="82">
        <v>3600</v>
      </c>
    </row>
    <row r="22" spans="1:3">
      <c r="B22" s="13"/>
      <c r="C22" s="13"/>
    </row>
    <row r="23" spans="1:3">
      <c r="A23" s="4" t="s">
        <v>4</v>
      </c>
      <c r="B23" s="10">
        <f>B19-B21</f>
        <v>26373.540000000088</v>
      </c>
      <c r="C23" s="10">
        <f>C19-C21</f>
        <v>17683.810000000016</v>
      </c>
    </row>
    <row r="24" spans="1:3">
      <c r="B24" s="13"/>
      <c r="C24" s="13"/>
    </row>
    <row r="25" spans="1:3">
      <c r="A25" t="s">
        <v>5</v>
      </c>
      <c r="B25" s="82">
        <v>9230.74</v>
      </c>
      <c r="C25" s="82">
        <v>6189.33</v>
      </c>
    </row>
    <row r="26" spans="1:3">
      <c r="A26" t="s">
        <v>6</v>
      </c>
      <c r="B26" s="14" t="s">
        <v>47</v>
      </c>
      <c r="C26" s="14" t="s">
        <v>47</v>
      </c>
    </row>
    <row r="27" spans="1:3">
      <c r="B27" s="13"/>
      <c r="C27" s="13"/>
    </row>
    <row r="28" spans="1:3">
      <c r="A28" s="4" t="s">
        <v>7</v>
      </c>
      <c r="B28" s="10">
        <f>B23-B25</f>
        <v>17142.80000000009</v>
      </c>
      <c r="C28" s="10">
        <f>C23-C25</f>
        <v>11494.480000000016</v>
      </c>
    </row>
    <row r="29" spans="1:3">
      <c r="B29" s="13"/>
      <c r="C29" s="13"/>
    </row>
    <row r="30" spans="1:3">
      <c r="A30" s="6" t="s">
        <v>32</v>
      </c>
      <c r="B30" s="86">
        <f>B19</f>
        <v>29973.540000000088</v>
      </c>
      <c r="C30" s="86">
        <f>C19</f>
        <v>21283.810000000016</v>
      </c>
    </row>
    <row r="31" spans="1:3">
      <c r="A31" s="6" t="s">
        <v>72</v>
      </c>
      <c r="B31" s="83">
        <v>10800.12</v>
      </c>
      <c r="C31" s="83">
        <v>10389.790000000001</v>
      </c>
    </row>
    <row r="32" spans="1:3">
      <c r="A32" s="6" t="s">
        <v>73</v>
      </c>
      <c r="B32" s="83">
        <v>0</v>
      </c>
      <c r="C32" s="83">
        <v>0</v>
      </c>
    </row>
    <row r="33" spans="1:3">
      <c r="A33" s="75" t="s">
        <v>8</v>
      </c>
      <c r="B33" s="76">
        <f>B19+B31</f>
        <v>40773.660000000091</v>
      </c>
      <c r="C33" s="76">
        <f>C19+C31</f>
        <v>31673.600000000017</v>
      </c>
    </row>
  </sheetData>
  <printOptions horizontalCentered="1"/>
  <pageMargins left="0.7" right="0.7" top="0.75" bottom="0.75" header="0.3" footer="0.3"/>
  <pageSetup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A1:D44"/>
  <sheetViews>
    <sheetView view="pageBreakPreview" zoomScale="125" zoomScaleNormal="145" zoomScaleSheetLayoutView="125" workbookViewId="0"/>
  </sheetViews>
  <sheetFormatPr baseColWidth="10" defaultColWidth="8.75" defaultRowHeight="11"/>
  <cols>
    <col min="1" max="1" width="41.75" bestFit="1" customWidth="1"/>
    <col min="2" max="3" width="10.75" customWidth="1"/>
  </cols>
  <sheetData>
    <row r="1" spans="1:3" ht="18">
      <c r="A1" s="45" t="s">
        <v>77</v>
      </c>
    </row>
    <row r="2" spans="1:3" ht="13">
      <c r="A2" s="40" t="s">
        <v>74</v>
      </c>
    </row>
    <row r="3" spans="1:3">
      <c r="A3" s="39" t="s">
        <v>79</v>
      </c>
    </row>
    <row r="4" spans="1:3" ht="5" customHeight="1"/>
    <row r="5" spans="1:3">
      <c r="A5" s="41" t="s">
        <v>51</v>
      </c>
      <c r="B5" s="42" t="str">
        <f>'Income Statement'!B5</f>
        <v>20X1</v>
      </c>
      <c r="C5" s="42" t="str">
        <f>'Income Statement'!C5</f>
        <v>20X2</v>
      </c>
    </row>
    <row r="6" spans="1:3" s="6" customFormat="1" ht="3" customHeight="1">
      <c r="B6" s="7"/>
      <c r="C6" s="7"/>
    </row>
    <row r="7" spans="1:3">
      <c r="A7" s="4" t="s">
        <v>37</v>
      </c>
    </row>
    <row r="8" spans="1:3" ht="3" customHeight="1"/>
    <row r="9" spans="1:3">
      <c r="A9" s="5" t="s">
        <v>9</v>
      </c>
      <c r="B9" s="12"/>
      <c r="C9" s="12"/>
    </row>
    <row r="10" spans="1:3">
      <c r="A10" s="20" t="s">
        <v>10</v>
      </c>
      <c r="B10" s="83">
        <v>7440.26</v>
      </c>
      <c r="C10" s="83">
        <v>14498.2</v>
      </c>
    </row>
    <row r="11" spans="1:3">
      <c r="A11" s="20" t="s">
        <v>11</v>
      </c>
      <c r="B11" s="83">
        <v>31840.560000000001</v>
      </c>
      <c r="C11" s="83">
        <v>30630.62</v>
      </c>
    </row>
    <row r="12" spans="1:3">
      <c r="A12" s="20" t="s">
        <v>12</v>
      </c>
      <c r="B12" s="83">
        <v>18999.017</v>
      </c>
      <c r="C12" s="83">
        <v>18790.330000000002</v>
      </c>
    </row>
    <row r="13" spans="1:3">
      <c r="A13" s="29" t="s">
        <v>38</v>
      </c>
      <c r="B13" s="83">
        <v>1849</v>
      </c>
      <c r="C13" s="83">
        <v>1849</v>
      </c>
    </row>
    <row r="14" spans="1:3">
      <c r="A14" s="18" t="s">
        <v>13</v>
      </c>
      <c r="B14" s="17">
        <f>SUM(B10:B13)</f>
        <v>60128.837</v>
      </c>
      <c r="C14" s="17">
        <f>SUM(C10:C13)</f>
        <v>65768.149999999994</v>
      </c>
    </row>
    <row r="15" spans="1:3" ht="3" customHeight="1">
      <c r="A15" s="1"/>
      <c r="B15" s="12"/>
      <c r="C15" s="12"/>
    </row>
    <row r="16" spans="1:3">
      <c r="A16" s="5" t="s">
        <v>36</v>
      </c>
      <c r="B16" s="12"/>
      <c r="C16" s="12"/>
    </row>
    <row r="17" spans="1:3">
      <c r="A17" s="20" t="s">
        <v>49</v>
      </c>
      <c r="B17" s="83">
        <v>12187.14</v>
      </c>
      <c r="C17" s="83">
        <v>12797.35</v>
      </c>
    </row>
    <row r="18" spans="1:3" ht="3" customHeight="1">
      <c r="B18" s="12"/>
      <c r="C18" s="12"/>
    </row>
    <row r="19" spans="1:3">
      <c r="A19" s="19" t="s">
        <v>14</v>
      </c>
      <c r="B19" s="17">
        <f>B14+B17</f>
        <v>72315.976999999999</v>
      </c>
      <c r="C19" s="17">
        <f>C14+C17</f>
        <v>78565.5</v>
      </c>
    </row>
    <row r="20" spans="1:3" ht="3" customHeight="1">
      <c r="B20" s="12"/>
      <c r="C20" s="12"/>
    </row>
    <row r="21" spans="1:3">
      <c r="A21" s="4" t="s">
        <v>15</v>
      </c>
      <c r="B21" s="12"/>
      <c r="C21" s="12"/>
    </row>
    <row r="22" spans="1:3" ht="3" customHeight="1">
      <c r="A22" s="4"/>
      <c r="B22" s="12"/>
      <c r="C22" s="12"/>
    </row>
    <row r="23" spans="1:3">
      <c r="A23" s="5" t="s">
        <v>16</v>
      </c>
      <c r="B23" s="12"/>
      <c r="C23" s="12"/>
    </row>
    <row r="24" spans="1:3">
      <c r="A24" s="20" t="s">
        <v>33</v>
      </c>
      <c r="B24" s="83">
        <v>22300.98</v>
      </c>
      <c r="C24" s="83">
        <v>22056.02</v>
      </c>
    </row>
    <row r="25" spans="1:3">
      <c r="A25" s="20" t="s">
        <v>48</v>
      </c>
      <c r="B25" s="83">
        <v>0</v>
      </c>
      <c r="C25" s="83">
        <v>0</v>
      </c>
    </row>
    <row r="26" spans="1:3">
      <c r="A26" s="29" t="s">
        <v>39</v>
      </c>
      <c r="B26" s="83">
        <v>5000</v>
      </c>
      <c r="C26" s="83">
        <v>5000</v>
      </c>
    </row>
    <row r="27" spans="1:3">
      <c r="A27" s="18" t="s">
        <v>35</v>
      </c>
      <c r="B27" s="17">
        <f>SUM(B24:B26)</f>
        <v>27300.98</v>
      </c>
      <c r="C27" s="17">
        <f>SUM(C24:C26)</f>
        <v>27056.02</v>
      </c>
    </row>
    <row r="28" spans="1:3" ht="3" customHeight="1">
      <c r="A28" s="1"/>
      <c r="B28" s="12"/>
      <c r="C28" s="12"/>
    </row>
    <row r="29" spans="1:3">
      <c r="A29" s="5" t="s">
        <v>17</v>
      </c>
      <c r="B29" s="58"/>
      <c r="C29" s="58"/>
    </row>
    <row r="30" spans="1:3">
      <c r="A30" s="20" t="s">
        <v>40</v>
      </c>
      <c r="B30" s="83">
        <v>40000</v>
      </c>
      <c r="C30" s="83">
        <v>35000</v>
      </c>
    </row>
    <row r="31" spans="1:3" ht="3" customHeight="1">
      <c r="A31" s="1"/>
      <c r="B31" s="12"/>
      <c r="C31" s="12"/>
    </row>
    <row r="32" spans="1:3">
      <c r="A32" s="19" t="s">
        <v>18</v>
      </c>
      <c r="B32" s="17">
        <f>B27+B30</f>
        <v>67300.98</v>
      </c>
      <c r="C32" s="17">
        <f>C27+C30</f>
        <v>62056.020000000004</v>
      </c>
    </row>
    <row r="33" spans="1:4" ht="3" customHeight="1">
      <c r="B33" s="12"/>
      <c r="C33" s="12"/>
    </row>
    <row r="34" spans="1:4">
      <c r="A34" s="4" t="s">
        <v>19</v>
      </c>
      <c r="B34" s="12"/>
      <c r="C34" s="12"/>
    </row>
    <row r="35" spans="1:4">
      <c r="A35" s="1" t="s">
        <v>83</v>
      </c>
      <c r="B35" s="83">
        <v>15</v>
      </c>
      <c r="C35" s="83">
        <v>15</v>
      </c>
    </row>
    <row r="36" spans="1:4">
      <c r="A36" s="1" t="s">
        <v>84</v>
      </c>
      <c r="B36" s="83">
        <v>5000</v>
      </c>
      <c r="C36" s="83">
        <v>5000</v>
      </c>
    </row>
    <row r="37" spans="1:4">
      <c r="A37" s="1" t="s">
        <v>82</v>
      </c>
      <c r="B37" s="83">
        <v>0</v>
      </c>
      <c r="C37" s="83">
        <v>11494.48</v>
      </c>
      <c r="D37" s="9"/>
    </row>
    <row r="38" spans="1:4">
      <c r="A38" s="19" t="s">
        <v>20</v>
      </c>
      <c r="B38" s="17">
        <f>SUM(B35:B37)</f>
        <v>5015</v>
      </c>
      <c r="C38" s="17">
        <f>SUM(C35:C37)</f>
        <v>16509.48</v>
      </c>
    </row>
    <row r="39" spans="1:4" ht="3" customHeight="1">
      <c r="B39" s="12"/>
      <c r="C39" s="12"/>
    </row>
    <row r="40" spans="1:4">
      <c r="A40" s="4" t="s">
        <v>21</v>
      </c>
      <c r="B40" s="10">
        <f>B32+B38</f>
        <v>72315.98</v>
      </c>
      <c r="C40" s="10">
        <f>C32+C38</f>
        <v>78565.5</v>
      </c>
    </row>
    <row r="41" spans="1:4">
      <c r="A41" s="22" t="s">
        <v>22</v>
      </c>
      <c r="B41" s="54">
        <f>ROUND(B19-B40,2)</f>
        <v>0</v>
      </c>
      <c r="C41" s="54">
        <f>ROUND(C19-C40,2)</f>
        <v>0</v>
      </c>
    </row>
    <row r="42" spans="1:4">
      <c r="B42" s="12"/>
      <c r="C42" s="12"/>
    </row>
    <row r="43" spans="1:4">
      <c r="B43" s="59"/>
      <c r="C43" s="59"/>
    </row>
    <row r="44" spans="1:4">
      <c r="B44" s="59"/>
      <c r="C44" s="59"/>
    </row>
  </sheetData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I142"/>
  <sheetViews>
    <sheetView tabSelected="1" topLeftCell="A98" zoomScale="130" zoomScaleNormal="130" workbookViewId="0">
      <selection activeCell="E113" sqref="E113:I113"/>
    </sheetView>
  </sheetViews>
  <sheetFormatPr baseColWidth="10" defaultColWidth="8.75" defaultRowHeight="11"/>
  <cols>
    <col min="1" max="1" width="55.25" bestFit="1" customWidth="1"/>
    <col min="2" max="3" width="10.75" customWidth="1"/>
    <col min="4" max="4" width="10.75" style="66" customWidth="1"/>
    <col min="5" max="9" width="10.75" customWidth="1"/>
  </cols>
  <sheetData>
    <row r="1" spans="1:9" ht="18">
      <c r="A1" s="45" t="s">
        <v>75</v>
      </c>
      <c r="B1" s="45"/>
    </row>
    <row r="2" spans="1:9" ht="13">
      <c r="A2" s="46" t="s">
        <v>74</v>
      </c>
      <c r="B2" s="46"/>
    </row>
    <row r="3" spans="1:9">
      <c r="A3" s="39" t="s">
        <v>79</v>
      </c>
      <c r="B3" s="39"/>
    </row>
    <row r="4" spans="1:9" ht="10" customHeight="1">
      <c r="A4" s="39"/>
      <c r="B4" s="39"/>
      <c r="C4" s="60" t="s">
        <v>95</v>
      </c>
      <c r="D4" s="100" t="s">
        <v>95</v>
      </c>
      <c r="E4" s="60" t="s">
        <v>96</v>
      </c>
      <c r="F4" s="60" t="s">
        <v>96</v>
      </c>
      <c r="G4" s="60" t="s">
        <v>96</v>
      </c>
      <c r="H4" s="60" t="s">
        <v>96</v>
      </c>
      <c r="I4" s="60" t="s">
        <v>96</v>
      </c>
    </row>
    <row r="5" spans="1:9">
      <c r="A5" s="41" t="s">
        <v>50</v>
      </c>
      <c r="B5" s="41"/>
      <c r="C5" s="42" t="str">
        <f>'Income Statement'!B5</f>
        <v>20X1</v>
      </c>
      <c r="D5" s="101" t="s">
        <v>88</v>
      </c>
      <c r="E5" s="42" t="s">
        <v>89</v>
      </c>
      <c r="F5" s="42" t="s">
        <v>90</v>
      </c>
      <c r="G5" s="42" t="s">
        <v>91</v>
      </c>
      <c r="H5" s="42" t="s">
        <v>92</v>
      </c>
      <c r="I5" s="42" t="s">
        <v>93</v>
      </c>
    </row>
    <row r="6" spans="1:9" ht="3" customHeight="1">
      <c r="A6" s="16"/>
      <c r="B6" s="16"/>
      <c r="C6" s="7"/>
      <c r="D6" s="65"/>
    </row>
    <row r="7" spans="1:9">
      <c r="A7" s="4" t="s">
        <v>31</v>
      </c>
      <c r="B7" s="4"/>
      <c r="C7" s="10">
        <f>'Income Statement'!B7</f>
        <v>303075.96000000008</v>
      </c>
      <c r="D7" s="61">
        <f>'Income Statement'!C7</f>
        <v>291559.07</v>
      </c>
      <c r="E7" s="8">
        <f>D7*(1+E8)</f>
        <v>276981.1165</v>
      </c>
      <c r="F7" s="8">
        <f t="shared" ref="F7:I7" si="0">E7*(1+F8)</f>
        <v>272826.3997525</v>
      </c>
      <c r="G7" s="8">
        <f t="shared" si="0"/>
        <v>259457.90616462749</v>
      </c>
      <c r="H7" s="8">
        <f t="shared" si="0"/>
        <v>252971.45851051179</v>
      </c>
      <c r="I7" s="8">
        <f t="shared" si="0"/>
        <v>252971.45851051179</v>
      </c>
    </row>
    <row r="8" spans="1:9">
      <c r="A8" s="2" t="s">
        <v>0</v>
      </c>
      <c r="B8" s="2"/>
      <c r="C8" s="14"/>
      <c r="D8" s="62">
        <f>(D7-C7)/C7</f>
        <v>-3.8000011614250331E-2</v>
      </c>
      <c r="E8" s="84">
        <v>-0.05</v>
      </c>
      <c r="F8" s="84">
        <v>-1.4999999999999999E-2</v>
      </c>
      <c r="G8" s="84">
        <v>-4.9000000000000002E-2</v>
      </c>
      <c r="H8" s="84">
        <v>-2.5000000000000001E-2</v>
      </c>
      <c r="I8" s="84">
        <v>0</v>
      </c>
    </row>
    <row r="9" spans="1:9" ht="3" customHeight="1">
      <c r="C9" s="13"/>
      <c r="D9" s="63"/>
    </row>
    <row r="10" spans="1:9">
      <c r="A10" s="4" t="s">
        <v>34</v>
      </c>
      <c r="B10" s="4"/>
      <c r="C10" s="10">
        <f>'Income Statement'!B10</f>
        <v>248219.21</v>
      </c>
      <c r="D10" s="61">
        <f>'Income Statement'!C10</f>
        <v>245492.74</v>
      </c>
      <c r="E10" s="8">
        <f>E7*E11</f>
        <v>244574.3258695</v>
      </c>
      <c r="F10" s="8">
        <f t="shared" ref="F10:I10" si="1">F7*F11</f>
        <v>238723.0997834375</v>
      </c>
      <c r="G10" s="8">
        <f t="shared" si="1"/>
        <v>235068.86298515252</v>
      </c>
      <c r="H10" s="8">
        <f t="shared" si="1"/>
        <v>220844.08327967679</v>
      </c>
      <c r="I10" s="8">
        <f t="shared" si="1"/>
        <v>210219.28202223527</v>
      </c>
    </row>
    <row r="11" spans="1:9">
      <c r="A11" s="2" t="s">
        <v>1</v>
      </c>
      <c r="B11" s="2"/>
      <c r="C11" s="15">
        <f>C10/C7</f>
        <v>0.81899999590861616</v>
      </c>
      <c r="D11" s="62">
        <f>D10/D7</f>
        <v>0.84200001049530027</v>
      </c>
      <c r="E11" s="84">
        <v>0.88300000000000001</v>
      </c>
      <c r="F11" s="84">
        <v>0.875</v>
      </c>
      <c r="G11" s="84">
        <v>0.90600000000000003</v>
      </c>
      <c r="H11" s="84">
        <v>0.873</v>
      </c>
      <c r="I11" s="84">
        <v>0.83099999999999996</v>
      </c>
    </row>
    <row r="12" spans="1:9" ht="3" customHeight="1">
      <c r="C12" s="13"/>
      <c r="D12" s="63"/>
    </row>
    <row r="13" spans="1:9">
      <c r="A13" s="4" t="s">
        <v>2</v>
      </c>
      <c r="B13" s="4"/>
      <c r="C13" s="10">
        <f>C7-C10</f>
        <v>54856.750000000087</v>
      </c>
      <c r="D13" s="61">
        <f>D7-D10</f>
        <v>46066.330000000016</v>
      </c>
      <c r="E13" s="10">
        <f t="shared" ref="E13:I13" si="2">E7-E10</f>
        <v>32406.790630500007</v>
      </c>
      <c r="F13" s="10">
        <f t="shared" si="2"/>
        <v>34103.2999690625</v>
      </c>
      <c r="G13" s="10">
        <f t="shared" si="2"/>
        <v>24389.043179474975</v>
      </c>
      <c r="H13" s="10">
        <f t="shared" si="2"/>
        <v>32127.375230834994</v>
      </c>
      <c r="I13" s="10">
        <f t="shared" si="2"/>
        <v>42752.176488276513</v>
      </c>
    </row>
    <row r="14" spans="1:9">
      <c r="A14" s="2" t="s">
        <v>1</v>
      </c>
      <c r="B14" s="2"/>
      <c r="C14" s="15">
        <f>C13/C7</f>
        <v>0.18100000409138381</v>
      </c>
      <c r="D14" s="62">
        <f>D13/D7</f>
        <v>0.15799998950469973</v>
      </c>
      <c r="E14" s="15">
        <f t="shared" ref="E14:I14" si="3">E13/E7</f>
        <v>0.11700000000000002</v>
      </c>
      <c r="F14" s="15">
        <f t="shared" si="3"/>
        <v>0.125</v>
      </c>
      <c r="G14" s="15">
        <f t="shared" si="3"/>
        <v>9.3999999999999959E-2</v>
      </c>
      <c r="H14" s="15">
        <f t="shared" si="3"/>
        <v>0.127</v>
      </c>
      <c r="I14" s="15">
        <f t="shared" si="3"/>
        <v>0.16900000000000009</v>
      </c>
    </row>
    <row r="15" spans="1:9" ht="3" customHeight="1">
      <c r="C15" s="13"/>
      <c r="D15" s="63"/>
    </row>
    <row r="16" spans="1:9">
      <c r="A16" s="4" t="s">
        <v>81</v>
      </c>
      <c r="B16" s="4"/>
      <c r="C16" s="10">
        <f>'Income Statement'!B16</f>
        <v>24883.21</v>
      </c>
      <c r="D16" s="61">
        <f>'Income Statement'!C16</f>
        <v>24782.52</v>
      </c>
      <c r="E16" s="10">
        <f>E7*E17</f>
        <v>24374.338251999998</v>
      </c>
      <c r="F16" s="10">
        <f t="shared" ref="F16:I16" si="4">F7*F17</f>
        <v>23463.070378714998</v>
      </c>
      <c r="G16" s="10">
        <f t="shared" si="4"/>
        <v>22053.922023993338</v>
      </c>
      <c r="H16" s="10">
        <f t="shared" si="4"/>
        <v>22767.431265946059</v>
      </c>
      <c r="I16" s="10">
        <f t="shared" si="4"/>
        <v>19731.773763819918</v>
      </c>
    </row>
    <row r="17" spans="1:9">
      <c r="A17" s="2" t="s">
        <v>1</v>
      </c>
      <c r="B17" s="2"/>
      <c r="C17" s="15">
        <f>C16/C7</f>
        <v>8.2102222822291793E-2</v>
      </c>
      <c r="D17" s="62">
        <f>D16/D7</f>
        <v>8.4999996741655134E-2</v>
      </c>
      <c r="E17" s="84">
        <v>8.7999999999999995E-2</v>
      </c>
      <c r="F17" s="84">
        <v>8.5999999999999993E-2</v>
      </c>
      <c r="G17" s="84">
        <v>8.5000000000000006E-2</v>
      </c>
      <c r="H17" s="84">
        <v>0.09</v>
      </c>
      <c r="I17" s="84">
        <v>7.8E-2</v>
      </c>
    </row>
    <row r="18" spans="1:9" ht="3" customHeight="1">
      <c r="C18" s="13"/>
      <c r="D18" s="63"/>
    </row>
    <row r="19" spans="1:9">
      <c r="A19" s="4" t="s">
        <v>32</v>
      </c>
      <c r="B19" s="4"/>
      <c r="C19" s="10">
        <f>C13-C16</f>
        <v>29973.540000000088</v>
      </c>
      <c r="D19" s="61">
        <f>D13-D16</f>
        <v>21283.810000000016</v>
      </c>
      <c r="E19" s="10">
        <f t="shared" ref="E19:I19" si="5">E13-E16</f>
        <v>8032.4523785000092</v>
      </c>
      <c r="F19" s="10">
        <f t="shared" si="5"/>
        <v>10640.229590347502</v>
      </c>
      <c r="G19" s="10">
        <f t="shared" si="5"/>
        <v>2335.1211554816364</v>
      </c>
      <c r="H19" s="10">
        <f t="shared" si="5"/>
        <v>9359.9439648889347</v>
      </c>
      <c r="I19" s="10">
        <f t="shared" si="5"/>
        <v>23020.402724456595</v>
      </c>
    </row>
    <row r="20" spans="1:9" ht="3" customHeight="1">
      <c r="C20" s="13"/>
      <c r="D20" s="63"/>
    </row>
    <row r="21" spans="1:9">
      <c r="A21" s="4" t="s">
        <v>3</v>
      </c>
      <c r="B21" s="87" t="s">
        <v>99</v>
      </c>
      <c r="C21" s="10">
        <f>'Income Statement'!B21</f>
        <v>3600</v>
      </c>
      <c r="D21" s="61">
        <f>'Income Statement'!C21</f>
        <v>3600</v>
      </c>
      <c r="E21" s="99">
        <f ca="1">E132</f>
        <v>3000</v>
      </c>
      <c r="F21" s="99">
        <f t="shared" ref="F21:I21" ca="1" si="6">F132</f>
        <v>2600</v>
      </c>
      <c r="G21" s="99">
        <f t="shared" ca="1" si="6"/>
        <v>2285.2266924841106</v>
      </c>
      <c r="H21" s="99">
        <f t="shared" ca="1" si="6"/>
        <v>2138.119521354321</v>
      </c>
      <c r="I21" s="99">
        <f t="shared" ca="1" si="6"/>
        <v>1842.6509019369764</v>
      </c>
    </row>
    <row r="22" spans="1:9" ht="3" customHeight="1">
      <c r="C22" s="13"/>
      <c r="D22" s="63"/>
    </row>
    <row r="23" spans="1:9">
      <c r="A23" s="4" t="s">
        <v>4</v>
      </c>
      <c r="B23" s="4"/>
      <c r="C23" s="10">
        <f>C19-C21</f>
        <v>26373.540000000088</v>
      </c>
      <c r="D23" s="61">
        <f>D19-D21</f>
        <v>17683.810000000016</v>
      </c>
      <c r="E23" s="10">
        <f t="shared" ref="E23:I23" ca="1" si="7">E19-E21</f>
        <v>5032.4523785000092</v>
      </c>
      <c r="F23" s="10">
        <f t="shared" ca="1" si="7"/>
        <v>8040.2295903475024</v>
      </c>
      <c r="G23" s="10">
        <f t="shared" ca="1" si="7"/>
        <v>49.894462997525807</v>
      </c>
      <c r="H23" s="10">
        <f t="shared" ca="1" si="7"/>
        <v>7221.8244435346132</v>
      </c>
      <c r="I23" s="10">
        <f t="shared" ca="1" si="7"/>
        <v>21177.751822519618</v>
      </c>
    </row>
    <row r="24" spans="1:9" ht="3" customHeight="1">
      <c r="C24" s="13"/>
      <c r="D24" s="63"/>
    </row>
    <row r="25" spans="1:9">
      <c r="A25" t="s">
        <v>5</v>
      </c>
      <c r="C25" s="10">
        <f>'Income Statement'!B25</f>
        <v>9230.74</v>
      </c>
      <c r="D25" s="61">
        <f>'Income Statement'!C25</f>
        <v>6189.33</v>
      </c>
      <c r="E25" s="10">
        <f ca="1">E26*E23</f>
        <v>1761.3583324750032</v>
      </c>
      <c r="F25" s="10">
        <f t="shared" ref="F25:I25" ca="1" si="8">F26*F23</f>
        <v>2814.0803566216255</v>
      </c>
      <c r="G25" s="10">
        <f t="shared" ca="1" si="8"/>
        <v>17.463062049134031</v>
      </c>
      <c r="H25" s="10">
        <f t="shared" ca="1" si="8"/>
        <v>2527.6385552371144</v>
      </c>
      <c r="I25" s="10">
        <f t="shared" ca="1" si="8"/>
        <v>7412.2131378818658</v>
      </c>
    </row>
    <row r="26" spans="1:9">
      <c r="A26" t="s">
        <v>6</v>
      </c>
      <c r="C26" s="14" t="s">
        <v>47</v>
      </c>
      <c r="D26" s="64" t="s">
        <v>47</v>
      </c>
      <c r="E26" s="84">
        <v>0.35</v>
      </c>
      <c r="F26" s="84">
        <v>0.35</v>
      </c>
      <c r="G26" s="84">
        <v>0.35</v>
      </c>
      <c r="H26" s="84">
        <v>0.35</v>
      </c>
      <c r="I26" s="84">
        <v>0.35</v>
      </c>
    </row>
    <row r="27" spans="1:9" ht="3" customHeight="1">
      <c r="C27" s="13"/>
      <c r="D27" s="63"/>
    </row>
    <row r="28" spans="1:9">
      <c r="A28" s="4" t="s">
        <v>7</v>
      </c>
      <c r="B28" s="4"/>
      <c r="C28" s="10">
        <f>C23-C25</f>
        <v>17142.80000000009</v>
      </c>
      <c r="D28" s="61">
        <f>D23-D25</f>
        <v>11494.480000000016</v>
      </c>
      <c r="E28" s="10">
        <f t="shared" ref="E28:I28" ca="1" si="9">E23-E25</f>
        <v>3271.0940460250058</v>
      </c>
      <c r="F28" s="10">
        <f t="shared" ca="1" si="9"/>
        <v>5226.1492337258769</v>
      </c>
      <c r="G28" s="10">
        <f t="shared" ca="1" si="9"/>
        <v>32.431400948391776</v>
      </c>
      <c r="H28" s="10">
        <f t="shared" ca="1" si="9"/>
        <v>4694.1858882974993</v>
      </c>
      <c r="I28" s="10">
        <f t="shared" ca="1" si="9"/>
        <v>13765.538684637751</v>
      </c>
    </row>
    <row r="29" spans="1:9">
      <c r="A29" s="2" t="s">
        <v>1</v>
      </c>
      <c r="B29" s="4"/>
      <c r="C29" s="15">
        <f>C28/C7</f>
        <v>5.656271780843352E-2</v>
      </c>
      <c r="D29" s="62">
        <f>D28/D7</f>
        <v>3.9424189410399803E-2</v>
      </c>
      <c r="E29" s="15">
        <f t="shared" ref="E29:I29" ca="1" si="10">E28/E7</f>
        <v>1.180980886841434E-2</v>
      </c>
      <c r="F29" s="15">
        <f t="shared" ca="1" si="10"/>
        <v>1.9155584791159815E-2</v>
      </c>
      <c r="G29" s="15">
        <f t="shared" ca="1" si="10"/>
        <v>1.2499677280141877E-4</v>
      </c>
      <c r="H29" s="15">
        <f t="shared" ca="1" si="10"/>
        <v>1.8556187784727663E-2</v>
      </c>
      <c r="I29" s="15">
        <f t="shared" ca="1" si="10"/>
        <v>5.4415382532435962E-2</v>
      </c>
    </row>
    <row r="30" spans="1:9" ht="3" customHeight="1">
      <c r="C30" s="13"/>
      <c r="D30" s="63"/>
    </row>
    <row r="31" spans="1:9" ht="11.25" customHeight="1">
      <c r="A31" s="71" t="s">
        <v>32</v>
      </c>
      <c r="B31" s="71"/>
      <c r="C31" s="72">
        <f>C19</f>
        <v>29973.540000000088</v>
      </c>
      <c r="D31" s="73">
        <f>D19</f>
        <v>21283.810000000016</v>
      </c>
      <c r="E31" s="72">
        <f t="shared" ref="E31:I31" si="11">E19</f>
        <v>8032.4523785000092</v>
      </c>
      <c r="F31" s="72">
        <f t="shared" si="11"/>
        <v>10640.229590347502</v>
      </c>
      <c r="G31" s="72">
        <f t="shared" si="11"/>
        <v>2335.1211554816364</v>
      </c>
      <c r="H31" s="72">
        <f t="shared" si="11"/>
        <v>9359.9439648889347</v>
      </c>
      <c r="I31" s="72">
        <f t="shared" si="11"/>
        <v>23020.402724456595</v>
      </c>
    </row>
    <row r="32" spans="1:9">
      <c r="A32" s="71" t="s">
        <v>72</v>
      </c>
      <c r="B32" s="71"/>
      <c r="C32" s="72">
        <f>'Income Statement'!B31</f>
        <v>10800.12</v>
      </c>
      <c r="D32" s="73">
        <f>'Income Statement'!C31</f>
        <v>10389.790000000001</v>
      </c>
      <c r="E32" s="74">
        <f>E139</f>
        <v>9870.2650244182332</v>
      </c>
      <c r="F32" s="74">
        <f t="shared" ref="F32:I32" si="12">F139</f>
        <v>9722.211049051959</v>
      </c>
      <c r="G32" s="74">
        <f t="shared" si="12"/>
        <v>9245.8227076484127</v>
      </c>
      <c r="H32" s="74">
        <f t="shared" si="12"/>
        <v>9014.6771399572026</v>
      </c>
      <c r="I32" s="74">
        <f t="shared" si="12"/>
        <v>9014.6771399572026</v>
      </c>
    </row>
    <row r="33" spans="1:9">
      <c r="A33" s="71" t="s">
        <v>73</v>
      </c>
      <c r="B33" s="71"/>
      <c r="C33" s="72">
        <f>'Income Statement'!B32</f>
        <v>0</v>
      </c>
      <c r="D33" s="73">
        <f>'Income Statement'!C32</f>
        <v>0</v>
      </c>
      <c r="E33" s="74">
        <f>0</f>
        <v>0</v>
      </c>
      <c r="F33" s="74">
        <f>0</f>
        <v>0</v>
      </c>
      <c r="G33" s="74">
        <f>0</f>
        <v>0</v>
      </c>
      <c r="H33" s="74">
        <f>0</f>
        <v>0</v>
      </c>
      <c r="I33" s="74">
        <f>0</f>
        <v>0</v>
      </c>
    </row>
    <row r="34" spans="1:9">
      <c r="A34" s="75" t="s">
        <v>8</v>
      </c>
      <c r="B34" s="75"/>
      <c r="C34" s="76">
        <f>SUM(C31:C33)</f>
        <v>40773.660000000091</v>
      </c>
      <c r="D34" s="77">
        <f>SUM(D31:D33)</f>
        <v>31673.600000000017</v>
      </c>
      <c r="E34" s="76">
        <f t="shared" ref="E34:I34" si="13">SUM(E31:E33)</f>
        <v>17902.717402918242</v>
      </c>
      <c r="F34" s="76">
        <f t="shared" si="13"/>
        <v>20362.440639399461</v>
      </c>
      <c r="G34" s="76">
        <f t="shared" si="13"/>
        <v>11580.943863130049</v>
      </c>
      <c r="H34" s="76">
        <f t="shared" si="13"/>
        <v>18374.621104846137</v>
      </c>
      <c r="I34" s="76">
        <f t="shared" si="13"/>
        <v>32035.079864413798</v>
      </c>
    </row>
    <row r="35" spans="1:9">
      <c r="A35" s="91" t="s">
        <v>1</v>
      </c>
      <c r="B35" s="88"/>
      <c r="C35" s="89">
        <f>C34/C7</f>
        <v>0.13453280821085276</v>
      </c>
      <c r="D35" s="90">
        <f>D34/D7</f>
        <v>0.10863527586365265</v>
      </c>
      <c r="E35" s="89">
        <f t="shared" ref="E35:I35" si="14">E34/E7</f>
        <v>6.4635155021184415E-2</v>
      </c>
      <c r="F35" s="89">
        <f t="shared" si="14"/>
        <v>7.4635155021184396E-2</v>
      </c>
      <c r="G35" s="89">
        <f t="shared" si="14"/>
        <v>4.4635155021184342E-2</v>
      </c>
      <c r="H35" s="89">
        <f t="shared" si="14"/>
        <v>7.263515502118438E-2</v>
      </c>
      <c r="I35" s="89">
        <f t="shared" si="14"/>
        <v>0.12663515502118447</v>
      </c>
    </row>
    <row r="36" spans="1:9" ht="3" customHeight="1"/>
    <row r="37" spans="1:9">
      <c r="A37" s="41" t="s">
        <v>51</v>
      </c>
      <c r="B37" s="41"/>
      <c r="C37" s="42" t="str">
        <f t="shared" ref="C37:I37" si="15">C5</f>
        <v>20X1</v>
      </c>
      <c r="D37" s="101" t="str">
        <f t="shared" si="15"/>
        <v>20X2</v>
      </c>
      <c r="E37" s="42" t="str">
        <f t="shared" si="15"/>
        <v>20X3</v>
      </c>
      <c r="F37" s="42" t="str">
        <f t="shared" si="15"/>
        <v>20X4</v>
      </c>
      <c r="G37" s="42" t="str">
        <f t="shared" si="15"/>
        <v>20X5</v>
      </c>
      <c r="H37" s="42" t="str">
        <f t="shared" si="15"/>
        <v>20X6</v>
      </c>
      <c r="I37" s="42" t="str">
        <f t="shared" si="15"/>
        <v>20X7</v>
      </c>
    </row>
    <row r="38" spans="1:9" ht="3" customHeight="1"/>
    <row r="39" spans="1:9">
      <c r="A39" s="5" t="s">
        <v>9</v>
      </c>
      <c r="B39" s="5"/>
      <c r="C39" s="12"/>
      <c r="D39" s="67"/>
    </row>
    <row r="40" spans="1:9">
      <c r="A40" s="20" t="s">
        <v>10</v>
      </c>
      <c r="B40" s="20"/>
      <c r="C40" s="11">
        <f>'Balance Sheet'!B10</f>
        <v>7440.26</v>
      </c>
      <c r="D40" s="68">
        <f>'Balance Sheet'!C10</f>
        <v>14498.2</v>
      </c>
      <c r="E40" s="98">
        <f ca="1">E104</f>
        <v>11179.75294622945</v>
      </c>
      <c r="F40" s="98">
        <f t="shared" ref="F40:I40" ca="1" si="16">F104</f>
        <v>9026.7452419385772</v>
      </c>
      <c r="G40" s="98">
        <f t="shared" ca="1" si="16"/>
        <v>2000.0000000000009</v>
      </c>
      <c r="H40" s="98">
        <f t="shared" ca="1" si="16"/>
        <v>2000.0000000000009</v>
      </c>
      <c r="I40" s="98">
        <f t="shared" ca="1" si="16"/>
        <v>1999.9999999992915</v>
      </c>
    </row>
    <row r="41" spans="1:9">
      <c r="A41" s="20" t="s">
        <v>11</v>
      </c>
      <c r="B41" s="20"/>
      <c r="C41" s="11">
        <f>'Balance Sheet'!B11</f>
        <v>31840.560000000001</v>
      </c>
      <c r="D41" s="68">
        <f>'Balance Sheet'!C11</f>
        <v>30630.62</v>
      </c>
      <c r="E41" s="11">
        <f>E71*(E7/365)</f>
        <v>29595.242584931508</v>
      </c>
      <c r="F41" s="11">
        <f t="shared" ref="F41:I41" si="17">F71*(F7/365)</f>
        <v>28662.602277569116</v>
      </c>
      <c r="G41" s="11">
        <f t="shared" si="17"/>
        <v>29855.430298395495</v>
      </c>
      <c r="H41" s="11">
        <f t="shared" si="17"/>
        <v>31188.262008145288</v>
      </c>
      <c r="I41" s="11">
        <f t="shared" si="17"/>
        <v>31881.334497215183</v>
      </c>
    </row>
    <row r="42" spans="1:9">
      <c r="A42" s="20" t="s">
        <v>12</v>
      </c>
      <c r="B42" s="20"/>
      <c r="C42" s="11">
        <f>'Balance Sheet'!B12</f>
        <v>18999.017</v>
      </c>
      <c r="D42" s="68">
        <f>'Balance Sheet'!C12</f>
        <v>18790.330000000002</v>
      </c>
      <c r="E42" s="11">
        <f>E72*(E10/365)</f>
        <v>18720.032914145533</v>
      </c>
      <c r="F42" s="11">
        <f t="shared" ref="F42:I42" si="18">F72*(F10/365)</f>
        <v>18272.172557054568</v>
      </c>
      <c r="G42" s="11">
        <f t="shared" si="18"/>
        <v>17992.472580792637</v>
      </c>
      <c r="H42" s="11">
        <f t="shared" si="18"/>
        <v>16903.689678759572</v>
      </c>
      <c r="I42" s="11">
        <f t="shared" si="18"/>
        <v>16090.453749197255</v>
      </c>
    </row>
    <row r="43" spans="1:9">
      <c r="A43" s="29" t="s">
        <v>38</v>
      </c>
      <c r="B43" s="29"/>
      <c r="C43" s="11">
        <f>'Balance Sheet'!B13</f>
        <v>1849</v>
      </c>
      <c r="D43" s="68">
        <f>'Balance Sheet'!C13</f>
        <v>1849</v>
      </c>
      <c r="E43" s="9">
        <f>E73*E10</f>
        <v>1831.9658623432863</v>
      </c>
      <c r="F43" s="9">
        <f t="shared" ref="F43:I43" si="19">F73*F10</f>
        <v>1788.1376869842807</v>
      </c>
      <c r="G43" s="9">
        <f t="shared" si="19"/>
        <v>1760.7658970648893</v>
      </c>
      <c r="H43" s="9">
        <f t="shared" si="19"/>
        <v>1654.2162388898532</v>
      </c>
      <c r="I43" s="9">
        <f t="shared" si="19"/>
        <v>1574.6319524827811</v>
      </c>
    </row>
    <row r="44" spans="1:9">
      <c r="A44" s="18" t="s">
        <v>13</v>
      </c>
      <c r="B44" s="18"/>
      <c r="C44" s="17">
        <f>SUM(C40:C43)</f>
        <v>60128.837</v>
      </c>
      <c r="D44" s="70">
        <f>SUM(D40:D43)</f>
        <v>65768.149999999994</v>
      </c>
      <c r="E44" s="17">
        <f t="shared" ref="E44:I44" ca="1" si="20">SUM(E40:E43)</f>
        <v>61326.99430764978</v>
      </c>
      <c r="F44" s="17">
        <f t="shared" ca="1" si="20"/>
        <v>57749.657763546536</v>
      </c>
      <c r="G44" s="17">
        <f t="shared" ca="1" si="20"/>
        <v>51608.66877625302</v>
      </c>
      <c r="H44" s="17">
        <f t="shared" ca="1" si="20"/>
        <v>51746.167925794718</v>
      </c>
      <c r="I44" s="17">
        <f t="shared" ca="1" si="20"/>
        <v>51546.420198894506</v>
      </c>
    </row>
    <row r="45" spans="1:9" ht="3" customHeight="1">
      <c r="A45" s="1"/>
      <c r="B45" s="1"/>
      <c r="C45" s="12"/>
      <c r="D45" s="67"/>
    </row>
    <row r="46" spans="1:9">
      <c r="A46" s="5" t="s">
        <v>36</v>
      </c>
      <c r="B46" s="5"/>
      <c r="C46" s="12"/>
      <c r="D46" s="67"/>
    </row>
    <row r="47" spans="1:9">
      <c r="A47" s="20" t="s">
        <v>49</v>
      </c>
      <c r="B47" s="20"/>
      <c r="C47" s="11">
        <f>'Balance Sheet'!B17</f>
        <v>12187.14</v>
      </c>
      <c r="D47" s="68">
        <f>'Balance Sheet'!C17</f>
        <v>12797.35</v>
      </c>
      <c r="E47" s="98">
        <f>E142</f>
        <v>15427.084975581765</v>
      </c>
      <c r="F47" s="98">
        <f t="shared" ref="F47:I47" si="21">F142</f>
        <v>18704.873926529806</v>
      </c>
      <c r="G47" s="98">
        <f t="shared" si="21"/>
        <v>22959.051218881395</v>
      </c>
      <c r="H47" s="98">
        <f t="shared" si="21"/>
        <v>27944.374078924193</v>
      </c>
      <c r="I47" s="98">
        <f t="shared" si="21"/>
        <v>33429.69693896699</v>
      </c>
    </row>
    <row r="48" spans="1:9" ht="3" customHeight="1">
      <c r="C48" s="12"/>
      <c r="D48" s="67"/>
    </row>
    <row r="49" spans="1:9">
      <c r="A49" s="19" t="s">
        <v>14</v>
      </c>
      <c r="B49" s="19"/>
      <c r="C49" s="17">
        <f>C47+C44</f>
        <v>72315.976999999999</v>
      </c>
      <c r="D49" s="70">
        <f>D47+D44</f>
        <v>78565.5</v>
      </c>
      <c r="E49" s="17">
        <f t="shared" ref="E49:I49" ca="1" si="22">E47+E44</f>
        <v>76754.079283231549</v>
      </c>
      <c r="F49" s="17">
        <f t="shared" ca="1" si="22"/>
        <v>76454.531690076343</v>
      </c>
      <c r="G49" s="17">
        <f t="shared" ca="1" si="22"/>
        <v>74567.719995134423</v>
      </c>
      <c r="H49" s="17">
        <f t="shared" ca="1" si="22"/>
        <v>79690.542004718911</v>
      </c>
      <c r="I49" s="17">
        <f t="shared" ca="1" si="22"/>
        <v>84976.117137861496</v>
      </c>
    </row>
    <row r="50" spans="1:9" ht="3" customHeight="1">
      <c r="C50" s="12"/>
      <c r="D50" s="67"/>
    </row>
    <row r="51" spans="1:9">
      <c r="A51" s="5" t="s">
        <v>16</v>
      </c>
      <c r="B51" s="5"/>
      <c r="C51" s="12"/>
      <c r="D51" s="67"/>
    </row>
    <row r="52" spans="1:9">
      <c r="A52" s="20" t="s">
        <v>33</v>
      </c>
      <c r="B52" s="20"/>
      <c r="C52" s="11">
        <f>'Balance Sheet'!B24</f>
        <v>22300.98</v>
      </c>
      <c r="D52" s="68">
        <f>'Balance Sheet'!C24</f>
        <v>22056.02</v>
      </c>
      <c r="E52" s="11">
        <f>E74*(E10/365)</f>
        <v>21973.505237206537</v>
      </c>
      <c r="F52" s="11">
        <f t="shared" ref="F52:I52" si="23">F74*(F10/365)</f>
        <v>21447.808410325466</v>
      </c>
      <c r="G52" s="11">
        <f t="shared" si="23"/>
        <v>21119.497615070723</v>
      </c>
      <c r="H52" s="11">
        <f t="shared" si="23"/>
        <v>19841.488280913709</v>
      </c>
      <c r="I52" s="11">
        <f t="shared" si="23"/>
        <v>18886.914961557035</v>
      </c>
    </row>
    <row r="53" spans="1:9">
      <c r="A53" s="20" t="s">
        <v>48</v>
      </c>
      <c r="B53" s="20"/>
      <c r="C53" s="11">
        <f>'Balance Sheet'!B25</f>
        <v>0</v>
      </c>
      <c r="D53" s="68">
        <f>'Balance Sheet'!C25</f>
        <v>0</v>
      </c>
      <c r="E53" s="98">
        <f ca="1">E117</f>
        <v>0</v>
      </c>
      <c r="F53" s="98">
        <f t="shared" ref="F53:I53" ca="1" si="24">F117</f>
        <v>0</v>
      </c>
      <c r="G53" s="98">
        <f t="shared" ca="1" si="24"/>
        <v>3409.0676993644183</v>
      </c>
      <c r="H53" s="98">
        <f t="shared" ca="1" si="24"/>
        <v>10115.713154808422</v>
      </c>
      <c r="I53" s="98">
        <f t="shared" ca="1" si="24"/>
        <v>7590.3229226706317</v>
      </c>
    </row>
    <row r="54" spans="1:9">
      <c r="A54" s="29" t="s">
        <v>39</v>
      </c>
      <c r="B54" s="29"/>
      <c r="C54" s="11">
        <f>'Balance Sheet'!B26</f>
        <v>5000</v>
      </c>
      <c r="D54" s="68">
        <f>'Balance Sheet'!C26</f>
        <v>5000</v>
      </c>
      <c r="E54" s="11">
        <f>5000</f>
        <v>5000</v>
      </c>
      <c r="F54" s="11">
        <f>5000</f>
        <v>5000</v>
      </c>
      <c r="G54" s="11">
        <f>5000</f>
        <v>5000</v>
      </c>
      <c r="H54" s="11">
        <f>5000</f>
        <v>5000</v>
      </c>
      <c r="I54" s="11">
        <f>5000</f>
        <v>5000</v>
      </c>
    </row>
    <row r="55" spans="1:9">
      <c r="A55" s="18" t="s">
        <v>35</v>
      </c>
      <c r="B55" s="18"/>
      <c r="C55" s="17">
        <f>SUM(C52:C54)</f>
        <v>27300.98</v>
      </c>
      <c r="D55" s="70">
        <f>SUM(D52:D54)</f>
        <v>27056.02</v>
      </c>
      <c r="E55" s="17">
        <f t="shared" ref="E55:I55" ca="1" si="25">SUM(E52:E54)</f>
        <v>26973.505237206537</v>
      </c>
      <c r="F55" s="17">
        <f t="shared" ca="1" si="25"/>
        <v>26447.808410325466</v>
      </c>
      <c r="G55" s="17">
        <f t="shared" ca="1" si="25"/>
        <v>29528.565314435142</v>
      </c>
      <c r="H55" s="17">
        <f t="shared" ca="1" si="25"/>
        <v>34957.201435722134</v>
      </c>
      <c r="I55" s="17">
        <f t="shared" ca="1" si="25"/>
        <v>31477.237884227667</v>
      </c>
    </row>
    <row r="56" spans="1:9" ht="3" customHeight="1">
      <c r="A56" s="1"/>
      <c r="B56" s="1"/>
      <c r="C56" s="12"/>
      <c r="D56" s="67"/>
    </row>
    <row r="57" spans="1:9">
      <c r="A57" s="5" t="s">
        <v>17</v>
      </c>
      <c r="B57" s="5"/>
      <c r="C57" s="12"/>
      <c r="D57" s="67"/>
    </row>
    <row r="58" spans="1:9">
      <c r="A58" s="20" t="s">
        <v>40</v>
      </c>
      <c r="B58" s="20"/>
      <c r="C58" s="11">
        <f>'Balance Sheet'!B30</f>
        <v>40000</v>
      </c>
      <c r="D58" s="68">
        <f>'Balance Sheet'!C30</f>
        <v>35000</v>
      </c>
      <c r="E58" s="98">
        <f>E121</f>
        <v>30000</v>
      </c>
      <c r="F58" s="98">
        <f t="shared" ref="F58:I58" si="26">F121</f>
        <v>25000</v>
      </c>
      <c r="G58" s="98">
        <f t="shared" si="26"/>
        <v>20000</v>
      </c>
      <c r="H58" s="98">
        <f t="shared" si="26"/>
        <v>15000</v>
      </c>
      <c r="I58" s="98">
        <f t="shared" si="26"/>
        <v>10000</v>
      </c>
    </row>
    <row r="59" spans="1:9" ht="3" customHeight="1">
      <c r="A59" s="1"/>
      <c r="B59" s="1"/>
      <c r="C59" s="12"/>
      <c r="D59" s="67"/>
    </row>
    <row r="60" spans="1:9">
      <c r="A60" s="19" t="s">
        <v>18</v>
      </c>
      <c r="B60" s="19"/>
      <c r="C60" s="17">
        <f>C58+C55</f>
        <v>67300.98</v>
      </c>
      <c r="D60" s="70">
        <f>D58+D55</f>
        <v>62056.020000000004</v>
      </c>
      <c r="E60" s="17">
        <f t="shared" ref="E60:I60" ca="1" si="27">E58+E55</f>
        <v>56973.50523720654</v>
      </c>
      <c r="F60" s="17">
        <f t="shared" ca="1" si="27"/>
        <v>51447.808410325466</v>
      </c>
      <c r="G60" s="17">
        <f t="shared" ca="1" si="27"/>
        <v>49528.565314435138</v>
      </c>
      <c r="H60" s="17">
        <f t="shared" ca="1" si="27"/>
        <v>49957.201435722134</v>
      </c>
      <c r="I60" s="17">
        <f t="shared" ca="1" si="27"/>
        <v>41477.237884227667</v>
      </c>
    </row>
    <row r="61" spans="1:9" ht="3" customHeight="1">
      <c r="C61" s="12"/>
      <c r="D61" s="67"/>
    </row>
    <row r="62" spans="1:9">
      <c r="A62" s="1" t="s">
        <v>83</v>
      </c>
      <c r="B62" s="1"/>
      <c r="C62" s="11">
        <f>'Balance Sheet'!B35</f>
        <v>15</v>
      </c>
      <c r="D62" s="68">
        <f>'Balance Sheet'!C35</f>
        <v>15</v>
      </c>
      <c r="E62" s="11">
        <f>D62</f>
        <v>15</v>
      </c>
      <c r="F62" s="11">
        <f t="shared" ref="F62:I62" si="28">E62</f>
        <v>15</v>
      </c>
      <c r="G62" s="11">
        <f t="shared" si="28"/>
        <v>15</v>
      </c>
      <c r="H62" s="11">
        <f t="shared" si="28"/>
        <v>15</v>
      </c>
      <c r="I62" s="11">
        <f t="shared" si="28"/>
        <v>15</v>
      </c>
    </row>
    <row r="63" spans="1:9">
      <c r="A63" s="1" t="s">
        <v>84</v>
      </c>
      <c r="B63" s="1"/>
      <c r="C63" s="11">
        <f>'Balance Sheet'!B36</f>
        <v>5000</v>
      </c>
      <c r="D63" s="68">
        <f>'Balance Sheet'!C36</f>
        <v>5000</v>
      </c>
      <c r="E63" s="9">
        <f>D63</f>
        <v>5000</v>
      </c>
      <c r="F63" s="9">
        <f t="shared" ref="F63:I63" si="29">E63</f>
        <v>5000</v>
      </c>
      <c r="G63" s="9">
        <f t="shared" si="29"/>
        <v>5000</v>
      </c>
      <c r="H63" s="9">
        <f t="shared" si="29"/>
        <v>5000</v>
      </c>
      <c r="I63" s="9">
        <f t="shared" si="29"/>
        <v>5000</v>
      </c>
    </row>
    <row r="64" spans="1:9">
      <c r="A64" s="1" t="s">
        <v>82</v>
      </c>
      <c r="B64" s="1"/>
      <c r="C64" s="11">
        <f>'Balance Sheet'!B37</f>
        <v>0</v>
      </c>
      <c r="D64" s="68">
        <f>'Balance Sheet'!C37</f>
        <v>11494.48</v>
      </c>
      <c r="E64" s="98">
        <f ca="1">D64+E28</f>
        <v>14765.574046025005</v>
      </c>
      <c r="F64" s="98">
        <f t="shared" ref="F64:I64" ca="1" si="30">E64+F28</f>
        <v>19991.723279750884</v>
      </c>
      <c r="G64" s="98">
        <f t="shared" ca="1" si="30"/>
        <v>20024.154680699277</v>
      </c>
      <c r="H64" s="98">
        <f t="shared" ca="1" si="30"/>
        <v>24718.340568996777</v>
      </c>
      <c r="I64" s="98">
        <f t="shared" ca="1" si="30"/>
        <v>38483.879253634528</v>
      </c>
    </row>
    <row r="65" spans="1:9">
      <c r="A65" s="19" t="s">
        <v>20</v>
      </c>
      <c r="B65" s="19"/>
      <c r="C65" s="17">
        <f>SUM(C62:C64)</f>
        <v>5015</v>
      </c>
      <c r="D65" s="70">
        <f>SUM(D62:D64)</f>
        <v>16509.48</v>
      </c>
      <c r="E65" s="17">
        <f t="shared" ref="E65:I65" ca="1" si="31">SUM(E62:E64)</f>
        <v>19780.574046025005</v>
      </c>
      <c r="F65" s="17">
        <f t="shared" ca="1" si="31"/>
        <v>25006.723279750884</v>
      </c>
      <c r="G65" s="17">
        <f t="shared" ca="1" si="31"/>
        <v>25039.154680699277</v>
      </c>
      <c r="H65" s="17">
        <f t="shared" ca="1" si="31"/>
        <v>29733.340568996777</v>
      </c>
      <c r="I65" s="17">
        <f t="shared" ca="1" si="31"/>
        <v>43498.879253634528</v>
      </c>
    </row>
    <row r="66" spans="1:9" ht="3" customHeight="1">
      <c r="C66" s="12"/>
      <c r="D66" s="67"/>
    </row>
    <row r="67" spans="1:9">
      <c r="A67" s="4" t="s">
        <v>21</v>
      </c>
      <c r="B67" s="4"/>
      <c r="C67" s="10">
        <f>C65+C60</f>
        <v>72315.98</v>
      </c>
      <c r="D67" s="61">
        <f>D65+D60</f>
        <v>78565.5</v>
      </c>
      <c r="E67" s="10">
        <f t="shared" ref="E67:I67" ca="1" si="32">E65+E60</f>
        <v>76754.079283231549</v>
      </c>
      <c r="F67" s="10">
        <f t="shared" ca="1" si="32"/>
        <v>76454.531690076343</v>
      </c>
      <c r="G67" s="10">
        <f t="shared" ca="1" si="32"/>
        <v>74567.719995134423</v>
      </c>
      <c r="H67" s="10">
        <f t="shared" ca="1" si="32"/>
        <v>79690.542004718911</v>
      </c>
      <c r="I67" s="10">
        <f t="shared" ca="1" si="32"/>
        <v>84976.117137862195</v>
      </c>
    </row>
    <row r="68" spans="1:9" s="21" customFormat="1" ht="10">
      <c r="A68" s="52" t="s">
        <v>22</v>
      </c>
      <c r="B68" s="52"/>
      <c r="C68" s="53">
        <f>C49-C67</f>
        <v>-2.9999999969732016E-3</v>
      </c>
      <c r="D68" s="69">
        <f>D49-D67</f>
        <v>0</v>
      </c>
      <c r="E68" s="69">
        <f t="shared" ref="E68:I68" ca="1" si="33">E49-E67</f>
        <v>0</v>
      </c>
      <c r="F68" s="69">
        <f t="shared" ca="1" si="33"/>
        <v>0</v>
      </c>
      <c r="G68" s="69">
        <f t="shared" ca="1" si="33"/>
        <v>0</v>
      </c>
      <c r="H68" s="69">
        <f t="shared" ca="1" si="33"/>
        <v>0</v>
      </c>
      <c r="I68" s="69">
        <f t="shared" ca="1" si="33"/>
        <v>-6.9849193096160889E-10</v>
      </c>
    </row>
    <row r="69" spans="1:9" ht="3" customHeight="1">
      <c r="C69" s="12"/>
      <c r="D69" s="67"/>
    </row>
    <row r="70" spans="1:9">
      <c r="A70" s="78" t="s">
        <v>23</v>
      </c>
      <c r="B70" s="78"/>
      <c r="C70" s="79"/>
      <c r="D70" s="80"/>
      <c r="E70" s="71"/>
      <c r="F70" s="71"/>
      <c r="G70" s="71"/>
      <c r="H70" s="71"/>
      <c r="I70" s="71"/>
    </row>
    <row r="71" spans="1:9">
      <c r="A71" s="81" t="s">
        <v>24</v>
      </c>
      <c r="B71" s="81"/>
      <c r="C71" s="72">
        <v>38.346178525257841</v>
      </c>
      <c r="D71" s="73">
        <v>38.346178525257841</v>
      </c>
      <c r="E71" s="74">
        <v>39</v>
      </c>
      <c r="F71" s="74">
        <v>38.346178525257841</v>
      </c>
      <c r="G71" s="74">
        <v>42</v>
      </c>
      <c r="H71" s="74">
        <v>45</v>
      </c>
      <c r="I71" s="74">
        <v>46</v>
      </c>
    </row>
    <row r="72" spans="1:9">
      <c r="A72" s="81" t="s">
        <v>80</v>
      </c>
      <c r="B72" s="81"/>
      <c r="C72" s="72">
        <v>27.937568628151809</v>
      </c>
      <c r="D72" s="73">
        <v>27.937568628151809</v>
      </c>
      <c r="E72" s="74">
        <v>27.937568628151809</v>
      </c>
      <c r="F72" s="74">
        <v>27.937568628151809</v>
      </c>
      <c r="G72" s="74">
        <v>27.937568628151809</v>
      </c>
      <c r="H72" s="74">
        <v>27.937568628151809</v>
      </c>
      <c r="I72" s="74">
        <v>27.937568628151809</v>
      </c>
    </row>
    <row r="73" spans="1:9">
      <c r="A73" s="81" t="s">
        <v>100</v>
      </c>
      <c r="B73" s="81"/>
      <c r="C73" s="92">
        <v>7.4490608150882603E-3</v>
      </c>
      <c r="D73" s="94">
        <v>7.5317909634486811E-3</v>
      </c>
      <c r="E73" s="93">
        <v>7.4904258892684707E-3</v>
      </c>
      <c r="F73" s="93">
        <v>7.4904258892684707E-3</v>
      </c>
      <c r="G73" s="93">
        <v>7.4904258892684707E-3</v>
      </c>
      <c r="H73" s="93">
        <v>7.4904258892684707E-3</v>
      </c>
      <c r="I73" s="93">
        <v>7.4904258892684707E-3</v>
      </c>
    </row>
    <row r="74" spans="1:9">
      <c r="A74" s="81" t="s">
        <v>25</v>
      </c>
      <c r="B74" s="81"/>
      <c r="C74" s="72">
        <v>32.793014487791638</v>
      </c>
      <c r="D74" s="73">
        <v>32.793014487791638</v>
      </c>
      <c r="E74" s="74">
        <v>32.793014487791638</v>
      </c>
      <c r="F74" s="74">
        <v>32.793014487791638</v>
      </c>
      <c r="G74" s="74">
        <v>32.793014487791638</v>
      </c>
      <c r="H74" s="74">
        <v>32.793014487791638</v>
      </c>
      <c r="I74" s="74">
        <v>32.793014487791638</v>
      </c>
    </row>
    <row r="75" spans="1:9" ht="5" customHeight="1"/>
    <row r="76" spans="1:9">
      <c r="A76" s="41" t="s">
        <v>52</v>
      </c>
      <c r="B76" s="41"/>
      <c r="C76" s="42" t="str">
        <f t="shared" ref="C76:I76" si="34">C37</f>
        <v>20X1</v>
      </c>
      <c r="D76" s="101" t="str">
        <f t="shared" si="34"/>
        <v>20X2</v>
      </c>
      <c r="E76" s="42" t="str">
        <f t="shared" si="34"/>
        <v>20X3</v>
      </c>
      <c r="F76" s="42" t="str">
        <f t="shared" si="34"/>
        <v>20X4</v>
      </c>
      <c r="G76" s="42" t="str">
        <f t="shared" si="34"/>
        <v>20X5</v>
      </c>
      <c r="H76" s="42" t="str">
        <f t="shared" si="34"/>
        <v>20X6</v>
      </c>
      <c r="I76" s="42" t="str">
        <f t="shared" si="34"/>
        <v>20X7</v>
      </c>
    </row>
    <row r="77" spans="1:9" ht="3" customHeight="1"/>
    <row r="78" spans="1:9" ht="11.25" customHeight="1">
      <c r="A78" s="4" t="s">
        <v>41</v>
      </c>
      <c r="B78" s="4"/>
    </row>
    <row r="79" spans="1:9">
      <c r="A79" s="5" t="s">
        <v>7</v>
      </c>
      <c r="B79" s="5"/>
      <c r="C79" s="9"/>
      <c r="D79" s="102"/>
      <c r="E79" s="9">
        <f t="shared" ref="D79:I79" ca="1" si="35">E28</f>
        <v>3271.0940460250058</v>
      </c>
      <c r="F79" s="9">
        <f t="shared" ca="1" si="35"/>
        <v>5226.1492337258769</v>
      </c>
      <c r="G79" s="9">
        <f t="shared" ca="1" si="35"/>
        <v>32.431400948391776</v>
      </c>
      <c r="H79" s="9">
        <f t="shared" ca="1" si="35"/>
        <v>4694.1858882974993</v>
      </c>
      <c r="I79" s="9">
        <f t="shared" ca="1" si="35"/>
        <v>13765.538684637751</v>
      </c>
    </row>
    <row r="80" spans="1:9" ht="3" customHeight="1">
      <c r="A80" s="5"/>
      <c r="B80" s="5"/>
      <c r="C80" s="9"/>
      <c r="D80" s="102"/>
      <c r="E80" s="9"/>
      <c r="F80" s="9"/>
      <c r="G80" s="9"/>
      <c r="H80" s="9"/>
      <c r="I80" s="9"/>
    </row>
    <row r="81" spans="1:9">
      <c r="A81" s="26" t="s">
        <v>26</v>
      </c>
      <c r="B81" s="26"/>
    </row>
    <row r="82" spans="1:9">
      <c r="A82" s="20" t="s">
        <v>72</v>
      </c>
      <c r="B82" s="20"/>
      <c r="C82" s="9"/>
      <c r="D82" s="102"/>
      <c r="E82" s="9">
        <f>E32</f>
        <v>9870.2650244182332</v>
      </c>
      <c r="F82" s="9">
        <f t="shared" ref="F82:I82" si="36">F32</f>
        <v>9722.211049051959</v>
      </c>
      <c r="G82" s="9">
        <f t="shared" si="36"/>
        <v>9245.8227076484127</v>
      </c>
      <c r="H82" s="9">
        <f t="shared" si="36"/>
        <v>9014.6771399572026</v>
      </c>
      <c r="I82" s="9">
        <f t="shared" si="36"/>
        <v>9014.6771399572026</v>
      </c>
    </row>
    <row r="83" spans="1:9">
      <c r="A83" s="20" t="s">
        <v>73</v>
      </c>
      <c r="B83" s="20"/>
      <c r="C83" s="9"/>
      <c r="D83" s="102"/>
      <c r="E83" s="9">
        <f t="shared" ref="D83:I83" si="37">E33</f>
        <v>0</v>
      </c>
      <c r="F83" s="9">
        <f t="shared" si="37"/>
        <v>0</v>
      </c>
      <c r="G83" s="9">
        <f t="shared" si="37"/>
        <v>0</v>
      </c>
      <c r="H83" s="9">
        <f t="shared" si="37"/>
        <v>0</v>
      </c>
      <c r="I83" s="9">
        <f t="shared" si="37"/>
        <v>0</v>
      </c>
    </row>
    <row r="84" spans="1:9" ht="3" customHeight="1"/>
    <row r="85" spans="1:9">
      <c r="A85" s="26" t="s">
        <v>27</v>
      </c>
      <c r="B85" s="26"/>
    </row>
    <row r="86" spans="1:9">
      <c r="A86" s="20" t="s">
        <v>11</v>
      </c>
      <c r="B86" s="20"/>
      <c r="D86" s="102"/>
      <c r="E86" s="9">
        <f t="shared" ref="E86:I86" si="38">D41-E41</f>
        <v>1035.3774150684912</v>
      </c>
      <c r="F86" s="9">
        <f t="shared" si="38"/>
        <v>932.64030736239147</v>
      </c>
      <c r="G86" s="9">
        <f t="shared" si="38"/>
        <v>-1192.8280208263786</v>
      </c>
      <c r="H86" s="9">
        <f t="shared" si="38"/>
        <v>-1332.8317097497929</v>
      </c>
      <c r="I86" s="9">
        <f t="shared" si="38"/>
        <v>-693.0724890698948</v>
      </c>
    </row>
    <row r="87" spans="1:9">
      <c r="A87" s="20" t="s">
        <v>12</v>
      </c>
      <c r="B87" s="20"/>
      <c r="D87" s="102"/>
      <c r="E87" s="9">
        <f t="shared" ref="E87:I87" si="39">D42-E42</f>
        <v>70.297085854468605</v>
      </c>
      <c r="F87" s="9">
        <f t="shared" si="39"/>
        <v>447.86035709096541</v>
      </c>
      <c r="G87" s="9">
        <f t="shared" si="39"/>
        <v>279.69997626193071</v>
      </c>
      <c r="H87" s="9">
        <f t="shared" si="39"/>
        <v>1088.7829020330646</v>
      </c>
      <c r="I87" s="9">
        <f t="shared" si="39"/>
        <v>813.23592956231732</v>
      </c>
    </row>
    <row r="88" spans="1:9">
      <c r="A88" s="20" t="s">
        <v>38</v>
      </c>
      <c r="B88" s="20"/>
      <c r="D88" s="102"/>
      <c r="E88" s="9">
        <f t="shared" ref="E88:I88" si="40">D43-E43</f>
        <v>17.03413765671371</v>
      </c>
      <c r="F88" s="9">
        <f t="shared" si="40"/>
        <v>43.828175359005627</v>
      </c>
      <c r="G88" s="9">
        <f t="shared" si="40"/>
        <v>27.371789919391404</v>
      </c>
      <c r="H88" s="9">
        <f t="shared" si="40"/>
        <v>106.54965817503603</v>
      </c>
      <c r="I88" s="9">
        <f t="shared" si="40"/>
        <v>79.584286407072113</v>
      </c>
    </row>
    <row r="89" spans="1:9">
      <c r="A89" s="20" t="s">
        <v>33</v>
      </c>
      <c r="B89" s="20"/>
      <c r="C89" s="27"/>
      <c r="D89" s="102"/>
      <c r="E89" s="96">
        <f t="shared" ref="E89:I89" si="41">E52-D52</f>
        <v>-82.514762793463888</v>
      </c>
      <c r="F89" s="96">
        <f t="shared" si="41"/>
        <v>-525.69682688107059</v>
      </c>
      <c r="G89" s="96">
        <f t="shared" si="41"/>
        <v>-328.31079525474343</v>
      </c>
      <c r="H89" s="96">
        <f t="shared" si="41"/>
        <v>-1278.0093341570137</v>
      </c>
      <c r="I89" s="96">
        <f t="shared" si="41"/>
        <v>-954.57331935667389</v>
      </c>
    </row>
    <row r="90" spans="1:9" ht="5" customHeight="1">
      <c r="A90" s="50"/>
      <c r="B90" s="50"/>
      <c r="C90" s="28"/>
      <c r="D90" s="103"/>
      <c r="E90" s="34"/>
      <c r="F90" s="34"/>
      <c r="G90" s="34"/>
      <c r="H90" s="34"/>
      <c r="I90" s="34"/>
    </row>
    <row r="91" spans="1:9">
      <c r="A91" s="49" t="s">
        <v>43</v>
      </c>
      <c r="B91" s="49"/>
      <c r="C91" s="24"/>
      <c r="D91" s="104"/>
      <c r="E91" s="97">
        <f ca="1">SUM(E86:E89,E82:E83,E79)</f>
        <v>14181.552946229449</v>
      </c>
      <c r="F91" s="97">
        <f t="shared" ref="F91:I91" ca="1" si="42">SUM(F86:F89,F82:F83,F79)</f>
        <v>15846.992295709128</v>
      </c>
      <c r="G91" s="97">
        <f t="shared" ca="1" si="42"/>
        <v>8064.1870586970044</v>
      </c>
      <c r="H91" s="97">
        <f t="shared" ca="1" si="42"/>
        <v>12293.354544555996</v>
      </c>
      <c r="I91" s="97">
        <f t="shared" ca="1" si="42"/>
        <v>22025.390232137775</v>
      </c>
    </row>
    <row r="92" spans="1:9" ht="3" customHeight="1"/>
    <row r="93" spans="1:9">
      <c r="A93" s="4" t="s">
        <v>42</v>
      </c>
      <c r="B93" s="4"/>
    </row>
    <row r="94" spans="1:9">
      <c r="A94" s="20" t="s">
        <v>53</v>
      </c>
      <c r="B94" s="20"/>
      <c r="E94" s="9">
        <f>-E137</f>
        <v>-12500</v>
      </c>
      <c r="F94" s="9">
        <f t="shared" ref="F94:I94" si="43">-F137</f>
        <v>-13000</v>
      </c>
      <c r="G94" s="9">
        <f t="shared" si="43"/>
        <v>-13500</v>
      </c>
      <c r="H94" s="9">
        <f t="shared" si="43"/>
        <v>-14000</v>
      </c>
      <c r="I94" s="9">
        <f t="shared" si="43"/>
        <v>-14500</v>
      </c>
    </row>
    <row r="95" spans="1:9">
      <c r="A95" s="49" t="s">
        <v>44</v>
      </c>
      <c r="B95" s="49"/>
      <c r="C95" s="24"/>
      <c r="D95" s="105"/>
      <c r="E95" s="25">
        <f>E94</f>
        <v>-12500</v>
      </c>
      <c r="F95" s="25">
        <f t="shared" ref="F95:I95" si="44">F94</f>
        <v>-13000</v>
      </c>
      <c r="G95" s="25">
        <f t="shared" si="44"/>
        <v>-13500</v>
      </c>
      <c r="H95" s="25">
        <f t="shared" si="44"/>
        <v>-14000</v>
      </c>
      <c r="I95" s="25">
        <f t="shared" si="44"/>
        <v>-14500</v>
      </c>
    </row>
    <row r="96" spans="1:9" ht="3" customHeight="1"/>
    <row r="97" spans="1:9">
      <c r="A97" s="4" t="s">
        <v>45</v>
      </c>
      <c r="B97" s="4"/>
    </row>
    <row r="98" spans="1:9">
      <c r="A98" s="20" t="s">
        <v>98</v>
      </c>
      <c r="B98" s="20"/>
      <c r="E98" s="95">
        <f ca="1">E117-D117</f>
        <v>0</v>
      </c>
      <c r="F98" s="95">
        <f t="shared" ref="F98:I98" ca="1" si="45">F117-E117</f>
        <v>0</v>
      </c>
      <c r="G98" s="95">
        <f t="shared" ca="1" si="45"/>
        <v>3409.0676993644183</v>
      </c>
      <c r="H98" s="95">
        <f t="shared" ca="1" si="45"/>
        <v>6706.6454554440033</v>
      </c>
      <c r="I98" s="95">
        <f t="shared" ca="1" si="45"/>
        <v>-2525.39023213779</v>
      </c>
    </row>
    <row r="99" spans="1:9">
      <c r="A99" s="20" t="s">
        <v>54</v>
      </c>
      <c r="B99" s="20"/>
      <c r="C99" s="9"/>
      <c r="D99" s="102"/>
      <c r="E99" s="98">
        <f>-E54</f>
        <v>-5000</v>
      </c>
      <c r="F99" s="98">
        <f t="shared" ref="F99:I99" si="46">-F54</f>
        <v>-5000</v>
      </c>
      <c r="G99" s="98">
        <f t="shared" si="46"/>
        <v>-5000</v>
      </c>
      <c r="H99" s="98">
        <f t="shared" si="46"/>
        <v>-5000</v>
      </c>
      <c r="I99" s="98">
        <f t="shared" si="46"/>
        <v>-5000</v>
      </c>
    </row>
    <row r="100" spans="1:9">
      <c r="A100" s="49" t="s">
        <v>85</v>
      </c>
      <c r="B100" s="49"/>
      <c r="C100" s="24"/>
      <c r="D100" s="105"/>
      <c r="E100" s="25">
        <f ca="1">SUM(E98:E99)</f>
        <v>-5000</v>
      </c>
      <c r="F100" s="25">
        <f t="shared" ref="F100:I100" ca="1" si="47">SUM(F98:F99)</f>
        <v>-5000</v>
      </c>
      <c r="G100" s="25">
        <f t="shared" ca="1" si="47"/>
        <v>-1590.9323006355817</v>
      </c>
      <c r="H100" s="25">
        <f t="shared" ca="1" si="47"/>
        <v>1706.6454554440033</v>
      </c>
      <c r="I100" s="25">
        <f t="shared" ca="1" si="47"/>
        <v>-7525.39023213779</v>
      </c>
    </row>
    <row r="101" spans="1:9" ht="3" customHeight="1"/>
    <row r="102" spans="1:9">
      <c r="A102" t="s">
        <v>28</v>
      </c>
      <c r="C102" s="9"/>
      <c r="D102" s="102"/>
      <c r="E102" s="9">
        <f ca="1">E100+E95+E91</f>
        <v>-3318.4470537705511</v>
      </c>
      <c r="F102" s="9">
        <f t="shared" ref="F102:I102" ca="1" si="48">F100+F95+F91</f>
        <v>-2153.0077042908724</v>
      </c>
      <c r="G102" s="9">
        <f t="shared" ca="1" si="48"/>
        <v>-7026.7452419385763</v>
      </c>
      <c r="H102" s="9">
        <f t="shared" ca="1" si="48"/>
        <v>0</v>
      </c>
      <c r="I102" s="9">
        <f t="shared" ca="1" si="48"/>
        <v>0</v>
      </c>
    </row>
    <row r="103" spans="1:9">
      <c r="A103" s="30" t="s">
        <v>29</v>
      </c>
      <c r="B103" s="30"/>
      <c r="C103" s="30"/>
      <c r="D103" s="106"/>
      <c r="E103" s="31">
        <f>D40</f>
        <v>14498.2</v>
      </c>
      <c r="F103" s="31">
        <f t="shared" ref="F103:I103" ca="1" si="49">E40</f>
        <v>11179.75294622945</v>
      </c>
      <c r="G103" s="31">
        <f t="shared" ca="1" si="49"/>
        <v>9026.7452419385772</v>
      </c>
      <c r="H103" s="31">
        <f t="shared" ca="1" si="49"/>
        <v>2000.0000000000009</v>
      </c>
      <c r="I103" s="31">
        <f t="shared" ca="1" si="49"/>
        <v>2000.0000000000009</v>
      </c>
    </row>
    <row r="104" spans="1:9" ht="12" thickBot="1">
      <c r="A104" s="32" t="s">
        <v>30</v>
      </c>
      <c r="B104" s="32"/>
      <c r="C104" s="32"/>
      <c r="D104" s="107"/>
      <c r="E104" s="33">
        <f ca="1">SUM(E102:E103)</f>
        <v>11179.75294622945</v>
      </c>
      <c r="F104" s="33">
        <f t="shared" ref="F104:I104" ca="1" si="50">F103+F102</f>
        <v>9026.7452419385772</v>
      </c>
      <c r="G104" s="33">
        <f t="shared" ca="1" si="50"/>
        <v>2000.0000000000009</v>
      </c>
      <c r="H104" s="33">
        <f t="shared" ca="1" si="50"/>
        <v>2000.0000000000009</v>
      </c>
      <c r="I104" s="33">
        <f t="shared" ca="1" si="50"/>
        <v>2000.0000000000009</v>
      </c>
    </row>
    <row r="106" spans="1:9" ht="20">
      <c r="A106" s="45" t="s">
        <v>76</v>
      </c>
      <c r="B106" s="45"/>
      <c r="C106" s="44"/>
      <c r="D106" s="108"/>
      <c r="E106" s="44"/>
      <c r="F106" s="44"/>
      <c r="G106" s="44"/>
      <c r="H106" s="44"/>
      <c r="I106" s="44"/>
    </row>
    <row r="107" spans="1:9" ht="12.75" customHeight="1">
      <c r="A107" s="40" t="str">
        <f>A2</f>
        <v>Company Name</v>
      </c>
      <c r="B107" s="40"/>
      <c r="C107" s="44"/>
      <c r="D107" s="108"/>
      <c r="E107" s="44"/>
      <c r="F107" s="44"/>
      <c r="G107" s="44"/>
      <c r="H107" s="44"/>
      <c r="I107" s="44"/>
    </row>
    <row r="108" spans="1:9" ht="12.75" customHeight="1">
      <c r="A108" s="39" t="s">
        <v>79</v>
      </c>
      <c r="B108" s="39"/>
      <c r="C108" s="44"/>
      <c r="D108" s="108"/>
      <c r="E108" s="44"/>
      <c r="F108" s="44"/>
      <c r="G108" s="44"/>
      <c r="H108" s="44"/>
      <c r="I108" s="44"/>
    </row>
    <row r="109" spans="1:9" ht="5" customHeight="1"/>
    <row r="110" spans="1:9">
      <c r="A110" s="41" t="s">
        <v>55</v>
      </c>
      <c r="B110" s="41"/>
      <c r="C110" s="42" t="str">
        <f>'IFS - Challenge '!C5</f>
        <v>20X1</v>
      </c>
      <c r="D110" s="101" t="str">
        <f>'IFS - Challenge '!D5</f>
        <v>20X2</v>
      </c>
      <c r="E110" s="42" t="str">
        <f>'IFS - Challenge '!E5</f>
        <v>20X3</v>
      </c>
      <c r="F110" s="42" t="str">
        <f>'IFS - Challenge '!F5</f>
        <v>20X4</v>
      </c>
      <c r="G110" s="42" t="str">
        <f>'IFS - Challenge '!G5</f>
        <v>20X5</v>
      </c>
      <c r="H110" s="42" t="str">
        <f>'IFS - Challenge '!H5</f>
        <v>20X6</v>
      </c>
      <c r="I110" s="42" t="str">
        <f>'IFS - Challenge '!I5</f>
        <v>20X7</v>
      </c>
    </row>
    <row r="111" spans="1:9" ht="5" customHeight="1">
      <c r="A111" s="16"/>
      <c r="B111" s="16"/>
      <c r="C111" s="7"/>
      <c r="D111" s="65"/>
    </row>
    <row r="112" spans="1:9">
      <c r="A112" s="55" t="s">
        <v>56</v>
      </c>
      <c r="B112" s="55"/>
      <c r="C112" s="37"/>
      <c r="D112" s="109"/>
      <c r="E112" s="37">
        <f t="shared" ref="E112:I112" si="51">D40</f>
        <v>14498.2</v>
      </c>
      <c r="F112" s="37">
        <f t="shared" ca="1" si="51"/>
        <v>11179.75294622945</v>
      </c>
      <c r="G112" s="37">
        <f t="shared" ca="1" si="51"/>
        <v>9026.7452419385772</v>
      </c>
      <c r="H112" s="37">
        <f t="shared" ca="1" si="51"/>
        <v>2000.0000000000009</v>
      </c>
      <c r="I112" s="37">
        <f t="shared" ca="1" si="51"/>
        <v>2000.0000000000009</v>
      </c>
    </row>
    <row r="113" spans="1:9">
      <c r="A113" s="1" t="s">
        <v>57</v>
      </c>
      <c r="B113" s="1"/>
      <c r="C113" s="37"/>
      <c r="D113" s="109"/>
      <c r="E113" s="37">
        <f ca="1">E91+E95</f>
        <v>1681.5529462294489</v>
      </c>
      <c r="F113" s="37">
        <f t="shared" ref="F113:I113" ca="1" si="52">F91+F95</f>
        <v>2846.9922957091276</v>
      </c>
      <c r="G113" s="37">
        <f t="shared" ca="1" si="52"/>
        <v>-5435.8129413029956</v>
      </c>
      <c r="H113" s="37">
        <f t="shared" ca="1" si="52"/>
        <v>-1706.6454554440043</v>
      </c>
      <c r="I113" s="37">
        <f t="shared" ca="1" si="52"/>
        <v>7525.3902321377755</v>
      </c>
    </row>
    <row r="114" spans="1:9">
      <c r="A114" s="1" t="s">
        <v>97</v>
      </c>
      <c r="B114" s="1"/>
      <c r="C114" s="37"/>
      <c r="D114" s="109"/>
      <c r="E114" s="37">
        <f t="shared" ref="E114:I114" si="53">E99</f>
        <v>-5000</v>
      </c>
      <c r="F114" s="37">
        <f t="shared" si="53"/>
        <v>-5000</v>
      </c>
      <c r="G114" s="37">
        <f t="shared" si="53"/>
        <v>-5000</v>
      </c>
      <c r="H114" s="37">
        <f t="shared" si="53"/>
        <v>-5000</v>
      </c>
      <c r="I114" s="37">
        <f t="shared" si="53"/>
        <v>-5000</v>
      </c>
    </row>
    <row r="115" spans="1:9">
      <c r="A115" s="1" t="s">
        <v>58</v>
      </c>
      <c r="B115" s="1"/>
      <c r="C115" s="37"/>
      <c r="D115" s="109"/>
      <c r="E115" s="83">
        <v>2000</v>
      </c>
      <c r="F115" s="83">
        <v>2000</v>
      </c>
      <c r="G115" s="83">
        <v>2000</v>
      </c>
      <c r="H115" s="83">
        <v>2000</v>
      </c>
      <c r="I115" s="83">
        <v>2000</v>
      </c>
    </row>
    <row r="116" spans="1:9">
      <c r="A116" s="56" t="s">
        <v>94</v>
      </c>
      <c r="B116" s="56"/>
      <c r="C116" s="57"/>
      <c r="D116" s="110"/>
      <c r="E116" s="57">
        <f t="shared" ref="E116:I116" ca="1" si="54">SUM(E112:E114)-E115</f>
        <v>9179.7529462294497</v>
      </c>
      <c r="F116" s="57">
        <f t="shared" ca="1" si="54"/>
        <v>7026.7452419385772</v>
      </c>
      <c r="G116" s="57">
        <f t="shared" ca="1" si="54"/>
        <v>-3409.0676993644183</v>
      </c>
      <c r="H116" s="57">
        <f t="shared" ca="1" si="54"/>
        <v>-6706.6454554440033</v>
      </c>
      <c r="I116" s="57">
        <f t="shared" ca="1" si="54"/>
        <v>2525.3902321377755</v>
      </c>
    </row>
    <row r="117" spans="1:9" ht="11.25" customHeight="1" thickBot="1">
      <c r="A117" s="36" t="s">
        <v>48</v>
      </c>
      <c r="B117" s="36"/>
      <c r="C117" s="35">
        <f>C53</f>
        <v>0</v>
      </c>
      <c r="D117" s="111">
        <f>D53</f>
        <v>0</v>
      </c>
      <c r="E117" s="35">
        <f ca="1">MAX(0,D117-E116)</f>
        <v>0</v>
      </c>
      <c r="F117" s="35">
        <f t="shared" ref="F117:I117" ca="1" si="55">MAX(0,E117-F116)</f>
        <v>0</v>
      </c>
      <c r="G117" s="35">
        <f t="shared" ca="1" si="55"/>
        <v>3409.0676993644183</v>
      </c>
      <c r="H117" s="35">
        <f t="shared" ca="1" si="55"/>
        <v>10115.713154808422</v>
      </c>
      <c r="I117" s="35">
        <f t="shared" ca="1" si="55"/>
        <v>7590.3229226706462</v>
      </c>
    </row>
    <row r="118" spans="1:9" ht="5" customHeight="1">
      <c r="A118" s="28"/>
      <c r="B118" s="28"/>
      <c r="C118" s="34"/>
      <c r="D118" s="112"/>
      <c r="E118" s="34"/>
      <c r="F118" s="34"/>
      <c r="G118" s="34"/>
      <c r="H118" s="34"/>
      <c r="I118" s="34"/>
    </row>
    <row r="119" spans="1:9">
      <c r="A119" s="4" t="s">
        <v>60</v>
      </c>
      <c r="B119" s="4"/>
      <c r="C119" s="8"/>
      <c r="D119" s="112"/>
      <c r="E119" s="8"/>
      <c r="F119" s="8"/>
      <c r="G119" s="8"/>
      <c r="H119" s="8"/>
      <c r="I119" s="8"/>
    </row>
    <row r="120" spans="1:9" ht="5" customHeight="1">
      <c r="A120" s="4"/>
      <c r="B120" s="4"/>
      <c r="C120" s="8"/>
      <c r="D120" s="112"/>
      <c r="E120" s="8"/>
      <c r="F120" s="8"/>
      <c r="G120" s="8"/>
      <c r="H120" s="8"/>
      <c r="I120" s="8"/>
    </row>
    <row r="121" spans="1:9">
      <c r="A121" s="1" t="s">
        <v>40</v>
      </c>
      <c r="B121" s="1"/>
      <c r="C121" s="23">
        <f>C58</f>
        <v>40000</v>
      </c>
      <c r="D121" s="113">
        <f>D58</f>
        <v>35000</v>
      </c>
      <c r="E121" s="23">
        <f>D121-D122</f>
        <v>30000</v>
      </c>
      <c r="F121" s="23">
        <f t="shared" ref="F121:I121" si="56">E121-E122</f>
        <v>25000</v>
      </c>
      <c r="G121" s="23">
        <f t="shared" si="56"/>
        <v>20000</v>
      </c>
      <c r="H121" s="23">
        <f t="shared" si="56"/>
        <v>15000</v>
      </c>
      <c r="I121" s="23">
        <f t="shared" si="56"/>
        <v>10000</v>
      </c>
    </row>
    <row r="122" spans="1:9">
      <c r="A122" s="1" t="s">
        <v>59</v>
      </c>
      <c r="B122" s="1"/>
      <c r="C122" s="23">
        <f>C54</f>
        <v>5000</v>
      </c>
      <c r="D122" s="113">
        <f>D54</f>
        <v>5000</v>
      </c>
      <c r="E122" s="23">
        <f>D122</f>
        <v>5000</v>
      </c>
      <c r="F122" s="23">
        <f t="shared" ref="F122:I122" si="57">E122</f>
        <v>5000</v>
      </c>
      <c r="G122" s="23">
        <f t="shared" si="57"/>
        <v>5000</v>
      </c>
      <c r="H122" s="23">
        <f t="shared" si="57"/>
        <v>5000</v>
      </c>
      <c r="I122" s="23">
        <f t="shared" si="57"/>
        <v>5000</v>
      </c>
    </row>
    <row r="123" spans="1:9" ht="5" customHeight="1">
      <c r="C123" s="8"/>
      <c r="D123" s="112"/>
      <c r="E123" s="8"/>
      <c r="F123" s="8"/>
      <c r="G123" s="8"/>
      <c r="H123" s="8"/>
      <c r="I123" s="8"/>
    </row>
    <row r="124" spans="1:9">
      <c r="A124" s="4" t="s">
        <v>3</v>
      </c>
      <c r="B124" s="4"/>
      <c r="C124" s="48"/>
      <c r="D124" s="114"/>
      <c r="E124" s="48"/>
      <c r="F124" s="48"/>
      <c r="G124" s="48"/>
      <c r="H124" s="48"/>
      <c r="I124" s="48"/>
    </row>
    <row r="125" spans="1:9" ht="5" customHeight="1">
      <c r="C125" s="8"/>
      <c r="D125" s="112"/>
      <c r="E125" s="8"/>
      <c r="F125" s="8"/>
      <c r="G125" s="8"/>
      <c r="H125" s="8"/>
      <c r="I125" s="8"/>
    </row>
    <row r="126" spans="1:9">
      <c r="A126" s="1" t="s">
        <v>61</v>
      </c>
      <c r="B126" s="1"/>
      <c r="C126" s="8"/>
      <c r="D126" s="112"/>
      <c r="E126" s="85">
        <v>0.08</v>
      </c>
      <c r="F126" s="85">
        <v>0.08</v>
      </c>
      <c r="G126" s="85">
        <v>0.08</v>
      </c>
      <c r="H126" s="85">
        <v>0.08</v>
      </c>
      <c r="I126" s="85">
        <v>0.08</v>
      </c>
    </row>
    <row r="127" spans="1:9">
      <c r="A127" s="1" t="s">
        <v>62</v>
      </c>
      <c r="B127" s="1"/>
      <c r="C127" s="8"/>
      <c r="D127" s="112"/>
      <c r="E127" s="85">
        <v>0.05</v>
      </c>
      <c r="F127" s="85">
        <v>0.05</v>
      </c>
      <c r="G127" s="85">
        <v>0.05</v>
      </c>
      <c r="H127" s="85">
        <v>0.05</v>
      </c>
      <c r="I127" s="85">
        <v>0.05</v>
      </c>
    </row>
    <row r="128" spans="1:9" ht="5" customHeight="1">
      <c r="A128" s="1"/>
      <c r="B128" s="1"/>
      <c r="C128" s="8"/>
      <c r="D128" s="112"/>
      <c r="E128" s="8"/>
      <c r="F128" s="8"/>
      <c r="G128" s="8"/>
      <c r="H128" s="8"/>
      <c r="I128" s="8"/>
    </row>
    <row r="129" spans="1:9">
      <c r="A129" s="1" t="s">
        <v>63</v>
      </c>
      <c r="B129" s="1"/>
      <c r="C129" s="8"/>
      <c r="D129" s="112"/>
      <c r="E129" s="23">
        <f>AVERAGE(SUM(D121:D122),SUM(E121:E122))*E126</f>
        <v>3000</v>
      </c>
      <c r="F129" s="23">
        <f t="shared" ref="F129:I129" si="58">AVERAGE(SUM(E121:E122),SUM(F121:F122))*F126</f>
        <v>2600</v>
      </c>
      <c r="G129" s="23">
        <f t="shared" si="58"/>
        <v>2200</v>
      </c>
      <c r="H129" s="23">
        <f t="shared" si="58"/>
        <v>1800</v>
      </c>
      <c r="I129" s="23">
        <f t="shared" si="58"/>
        <v>1400</v>
      </c>
    </row>
    <row r="130" spans="1:9">
      <c r="A130" s="1" t="s">
        <v>64</v>
      </c>
      <c r="B130" s="1"/>
      <c r="C130" s="8"/>
      <c r="D130" s="112"/>
      <c r="E130" s="23">
        <f ca="1">AVERAGE(D117:E117)*E127</f>
        <v>0</v>
      </c>
      <c r="F130" s="23">
        <f t="shared" ref="F130:I130" ca="1" si="59">AVERAGE(E117:F117)*F127</f>
        <v>0</v>
      </c>
      <c r="G130" s="23">
        <f t="shared" ca="1" si="59"/>
        <v>85.226692484110458</v>
      </c>
      <c r="H130" s="23">
        <f t="shared" ca="1" si="59"/>
        <v>338.11952135432102</v>
      </c>
      <c r="I130" s="23">
        <f t="shared" ca="1" si="59"/>
        <v>442.65090193697671</v>
      </c>
    </row>
    <row r="131" spans="1:9" ht="5" customHeight="1">
      <c r="C131" s="8"/>
      <c r="D131" s="112"/>
      <c r="E131" s="8"/>
      <c r="F131" s="8"/>
      <c r="G131" s="8"/>
      <c r="H131" s="8"/>
      <c r="I131" s="8"/>
    </row>
    <row r="132" spans="1:9" ht="12" thickBot="1">
      <c r="A132" s="36" t="s">
        <v>65</v>
      </c>
      <c r="B132" s="36"/>
      <c r="C132" s="35"/>
      <c r="D132" s="111"/>
      <c r="E132" s="35">
        <f ca="1">SUM(E129:E130)</f>
        <v>3000</v>
      </c>
      <c r="F132" s="35">
        <f t="shared" ref="F132:I132" ca="1" si="60">SUM(F129:F130)</f>
        <v>2600</v>
      </c>
      <c r="G132" s="35">
        <f t="shared" ca="1" si="60"/>
        <v>2285.2266924841106</v>
      </c>
      <c r="H132" s="35">
        <f t="shared" ca="1" si="60"/>
        <v>2138.119521354321</v>
      </c>
      <c r="I132" s="35">
        <f t="shared" ca="1" si="60"/>
        <v>1842.6509019369767</v>
      </c>
    </row>
    <row r="133" spans="1:9">
      <c r="C133" s="8"/>
      <c r="D133" s="112"/>
      <c r="E133" s="8"/>
      <c r="F133" s="8"/>
      <c r="G133" s="8"/>
      <c r="H133" s="8"/>
      <c r="I133" s="8"/>
    </row>
    <row r="134" spans="1:9">
      <c r="A134" s="41" t="s">
        <v>67</v>
      </c>
      <c r="B134" s="41"/>
      <c r="C134" s="42" t="str">
        <f t="shared" ref="C134:I134" si="61">C110</f>
        <v>20X1</v>
      </c>
      <c r="D134" s="101" t="str">
        <f t="shared" si="61"/>
        <v>20X2</v>
      </c>
      <c r="E134" s="42" t="str">
        <f t="shared" si="61"/>
        <v>20X3</v>
      </c>
      <c r="F134" s="42" t="str">
        <f t="shared" si="61"/>
        <v>20X4</v>
      </c>
      <c r="G134" s="42" t="str">
        <f t="shared" si="61"/>
        <v>20X5</v>
      </c>
      <c r="H134" s="42" t="str">
        <f t="shared" si="61"/>
        <v>20X6</v>
      </c>
      <c r="I134" s="42" t="str">
        <f t="shared" si="61"/>
        <v>20X7</v>
      </c>
    </row>
    <row r="135" spans="1:9" ht="5" customHeight="1">
      <c r="A135" s="39"/>
      <c r="B135" s="39"/>
      <c r="C135" s="7"/>
      <c r="D135" s="65"/>
      <c r="E135" s="7"/>
      <c r="F135" s="7"/>
      <c r="G135" s="7"/>
      <c r="H135" s="7"/>
      <c r="I135" s="7"/>
    </row>
    <row r="136" spans="1:9">
      <c r="A136" s="38" t="s">
        <v>70</v>
      </c>
      <c r="B136" s="38"/>
      <c r="C136" s="23"/>
      <c r="D136" s="113"/>
      <c r="E136" s="8">
        <f>D47</f>
        <v>12797.35</v>
      </c>
      <c r="F136" s="8">
        <f>E142</f>
        <v>15427.084975581765</v>
      </c>
      <c r="G136" s="8">
        <f t="shared" ref="G136:I136" si="62">F142</f>
        <v>18704.873926529806</v>
      </c>
      <c r="H136" s="8">
        <f t="shared" si="62"/>
        <v>22959.051218881395</v>
      </c>
      <c r="I136" s="8">
        <f t="shared" si="62"/>
        <v>27944.374078924193</v>
      </c>
    </row>
    <row r="137" spans="1:9">
      <c r="A137" t="s">
        <v>68</v>
      </c>
      <c r="C137" s="13"/>
      <c r="D137" s="63"/>
      <c r="E137" s="83">
        <v>12500</v>
      </c>
      <c r="F137" s="83">
        <f>E137+500</f>
        <v>13000</v>
      </c>
      <c r="G137" s="83">
        <f t="shared" ref="G137:I137" si="63">F137+500</f>
        <v>13500</v>
      </c>
      <c r="H137" s="83">
        <f t="shared" si="63"/>
        <v>14000</v>
      </c>
      <c r="I137" s="83">
        <f t="shared" si="63"/>
        <v>14500</v>
      </c>
    </row>
    <row r="138" spans="1:9" ht="5" customHeight="1">
      <c r="C138" s="13"/>
      <c r="D138" s="63"/>
      <c r="E138" s="43"/>
      <c r="F138" s="43"/>
      <c r="G138" s="43"/>
      <c r="H138" s="43"/>
      <c r="I138" s="43"/>
    </row>
    <row r="139" spans="1:9">
      <c r="A139" t="s">
        <v>69</v>
      </c>
      <c r="C139" s="51" t="s">
        <v>86</v>
      </c>
      <c r="D139" s="115"/>
      <c r="E139" s="8">
        <f>E7*E140</f>
        <v>9870.2650244182332</v>
      </c>
      <c r="F139" s="8">
        <f t="shared" ref="F139:I139" si="64">F7*F140</f>
        <v>9722.211049051959</v>
      </c>
      <c r="G139" s="8">
        <f t="shared" si="64"/>
        <v>9245.8227076484127</v>
      </c>
      <c r="H139" s="8">
        <f t="shared" si="64"/>
        <v>9014.6771399572026</v>
      </c>
      <c r="I139" s="8">
        <f t="shared" si="64"/>
        <v>9014.6771399572026</v>
      </c>
    </row>
    <row r="140" spans="1:9" s="3" customFormat="1">
      <c r="A140" s="2" t="s">
        <v>66</v>
      </c>
      <c r="B140" s="2"/>
      <c r="C140" s="47">
        <f>C32/C7</f>
        <v>3.5635026941760732E-2</v>
      </c>
      <c r="D140" s="116">
        <f>D32/D7</f>
        <v>3.5635283100608053E-2</v>
      </c>
      <c r="E140" s="47">
        <f>AVERAGE($C140:$D140)</f>
        <v>3.5635155021184389E-2</v>
      </c>
      <c r="F140" s="47">
        <f t="shared" ref="F140:I140" si="65">AVERAGE($C140:$D140)</f>
        <v>3.5635155021184389E-2</v>
      </c>
      <c r="G140" s="47">
        <f t="shared" si="65"/>
        <v>3.5635155021184389E-2</v>
      </c>
      <c r="H140" s="47">
        <f t="shared" si="65"/>
        <v>3.5635155021184389E-2</v>
      </c>
      <c r="I140" s="47">
        <f t="shared" si="65"/>
        <v>3.5635155021184389E-2</v>
      </c>
    </row>
    <row r="141" spans="1:9" ht="5" customHeight="1">
      <c r="C141" s="8"/>
      <c r="D141" s="112"/>
      <c r="E141" s="8"/>
      <c r="F141" s="8"/>
      <c r="G141" s="8"/>
      <c r="H141" s="8"/>
      <c r="I141" s="8"/>
    </row>
    <row r="142" spans="1:9" ht="12" thickBot="1">
      <c r="A142" s="32" t="s">
        <v>71</v>
      </c>
      <c r="B142" s="32"/>
      <c r="C142" s="35"/>
      <c r="D142" s="111"/>
      <c r="E142" s="35">
        <f>SUM(E136:E137)-E139</f>
        <v>15427.084975581765</v>
      </c>
      <c r="F142" s="35">
        <f t="shared" ref="F142:I142" si="66">SUM(F136:F137)-F139</f>
        <v>18704.873926529806</v>
      </c>
      <c r="G142" s="35">
        <f t="shared" si="66"/>
        <v>22959.051218881395</v>
      </c>
      <c r="H142" s="35">
        <f t="shared" si="66"/>
        <v>27944.374078924193</v>
      </c>
      <c r="I142" s="35">
        <f t="shared" si="66"/>
        <v>33429.69693896699</v>
      </c>
    </row>
  </sheetData>
  <printOptions horizontalCentered="1"/>
  <pageMargins left="0.7" right="0.7" top="0.75" bottom="0.75" header="0.3" footer="0.3"/>
  <pageSetup paperSize="5" scale="78" orientation="portrait" r:id="rId1"/>
  <rowBreaks count="1" manualBreakCount="1">
    <brk id="7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Income Statement</vt:lpstr>
      <vt:lpstr>Balance Sheet</vt:lpstr>
      <vt:lpstr>IFS - Challenge </vt:lpstr>
      <vt:lpstr>'Balance Sheet'!Print_Area</vt:lpstr>
      <vt:lpstr>'IFS - Challenge '!Print_Area</vt:lpstr>
      <vt:lpstr>'Income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Lynch</dc:creator>
  <cp:lastModifiedBy>Amrit Mehta</cp:lastModifiedBy>
  <cp:lastPrinted>2012-09-27T15:56:07Z</cp:lastPrinted>
  <dcterms:created xsi:type="dcterms:W3CDTF">2011-09-01T22:41:33Z</dcterms:created>
  <dcterms:modified xsi:type="dcterms:W3CDTF">2019-05-01T16:05:46Z</dcterms:modified>
</cp:coreProperties>
</file>