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D:\extra\Financial Modelling\Files\Consolidation\"/>
    </mc:Choice>
  </mc:AlternateContent>
  <xr:revisionPtr revIDLastSave="0" documentId="13_ncr:1_{82C84CA9-CCC2-4772-AFD5-08826FCD019C}" xr6:coauthVersionLast="45" xr6:coauthVersionMax="45" xr10:uidLastSave="{00000000-0000-0000-0000-000000000000}"/>
  <bookViews>
    <workbookView xWindow="-120" yWindow="-120" windowWidth="20730" windowHeight="11160" firstSheet="4" activeTab="6" xr2:uid="{79BA5373-6D31-419C-9C48-5BC8526CC50C}"/>
  </bookViews>
  <sheets>
    <sheet name="Income Statement" sheetId="2" r:id="rId1"/>
    <sheet name="Balance Sheet" sheetId="3" r:id="rId2"/>
    <sheet name="Basic-IFS " sheetId="1" r:id="rId3"/>
    <sheet name="IFS-scenario selectors" sheetId="4" r:id="rId4"/>
    <sheet name="IFS-with extended PPE Schedule " sheetId="6" r:id="rId5"/>
    <sheet name="IFS-PPE case 2" sheetId="7" r:id="rId6"/>
    <sheet name="IFS-PPE SYD" sheetId="8" r:id="rId7"/>
    <sheet name="IFS-PPE case 3" sheetId="9" r:id="rId8"/>
    <sheet name="Sheet2" sheetId="5" r:id="rId9"/>
  </sheets>
  <externalReferences>
    <externalReference r:id="rId10"/>
  </externalReferences>
  <definedNames>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40218.8268634259</definedName>
    <definedName name="IQ_NTM" hidden="1">6000</definedName>
    <definedName name="IQ_TODAY" hidden="1">0</definedName>
    <definedName name="IQ_WEEK" hidden="1">50000</definedName>
    <definedName name="IQ_YTD" hidden="1">3000</definedName>
    <definedName name="_xlnm.Print_Area" localSheetId="1">'Balance Sheet'!$A$1:$C$41</definedName>
    <definedName name="_xlnm.Print_Area" localSheetId="2">'Basic-IFS '!$A$1:$I$138</definedName>
    <definedName name="_xlnm.Print_Area" localSheetId="5">'IFS-PPE case 2'!$A$1:$J$158</definedName>
    <definedName name="_xlnm.Print_Area" localSheetId="7">'IFS-PPE case 3'!$A$1:$J$158</definedName>
    <definedName name="_xlnm.Print_Area" localSheetId="6">'IFS-PPE SYD'!$A$1:$J$158</definedName>
    <definedName name="_xlnm.Print_Area" localSheetId="3">'IFS-scenario selectors'!$A$1:$J$158</definedName>
    <definedName name="_xlnm.Print_Area" localSheetId="4">'IFS-with extended PPE Schedule '!$A$1:$J$158</definedName>
    <definedName name="_xlnm.Print_Area" localSheetId="0">'Income Statement'!$A$1:$C$33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3" i="9" l="1"/>
  <c r="G110" i="9" s="1"/>
  <c r="G111" i="9" s="1"/>
  <c r="J126" i="9"/>
  <c r="J150" i="9" s="1"/>
  <c r="I126" i="9"/>
  <c r="I150" i="9" s="1"/>
  <c r="H126" i="9"/>
  <c r="H150" i="9" s="1"/>
  <c r="G126" i="9"/>
  <c r="G150" i="9" s="1"/>
  <c r="F126" i="9"/>
  <c r="F150" i="9" s="1"/>
  <c r="E126" i="9"/>
  <c r="E150" i="9" s="1"/>
  <c r="A123" i="9"/>
  <c r="F110" i="9"/>
  <c r="F111" i="9" s="1"/>
  <c r="E82" i="9"/>
  <c r="D82" i="9"/>
  <c r="E81" i="9"/>
  <c r="F81" i="9" s="1"/>
  <c r="G81" i="9" s="1"/>
  <c r="H81" i="9" s="1"/>
  <c r="I81" i="9" s="1"/>
  <c r="J81" i="9" s="1"/>
  <c r="D81" i="9"/>
  <c r="E80" i="9"/>
  <c r="D80" i="9"/>
  <c r="E76" i="9"/>
  <c r="E137" i="9" s="1"/>
  <c r="D76" i="9"/>
  <c r="D137" i="9" s="1"/>
  <c r="E72" i="9"/>
  <c r="E138" i="9" s="1"/>
  <c r="F138" i="9" s="1"/>
  <c r="F115" i="9" s="1"/>
  <c r="F130" i="9" s="1"/>
  <c r="D72" i="9"/>
  <c r="D138" i="9" s="1"/>
  <c r="E71" i="9"/>
  <c r="E133" i="9" s="1"/>
  <c r="D71" i="9"/>
  <c r="D133" i="9" s="1"/>
  <c r="E70" i="9"/>
  <c r="D70" i="9"/>
  <c r="E65" i="9"/>
  <c r="D65" i="9"/>
  <c r="E61" i="9"/>
  <c r="F61" i="9" s="1"/>
  <c r="G61" i="9" s="1"/>
  <c r="H61" i="9" s="1"/>
  <c r="I61" i="9" s="1"/>
  <c r="J61" i="9" s="1"/>
  <c r="D61" i="9"/>
  <c r="E60" i="9"/>
  <c r="D60" i="9"/>
  <c r="E59" i="9"/>
  <c r="D59" i="9"/>
  <c r="E58" i="9"/>
  <c r="D58" i="9"/>
  <c r="J55" i="9"/>
  <c r="J93" i="9" s="1"/>
  <c r="I55" i="9"/>
  <c r="I93" i="9" s="1"/>
  <c r="H55" i="9"/>
  <c r="H93" i="9" s="1"/>
  <c r="G55" i="9"/>
  <c r="G93" i="9" s="1"/>
  <c r="F55" i="9"/>
  <c r="F93" i="9" s="1"/>
  <c r="E55" i="9"/>
  <c r="E93" i="9" s="1"/>
  <c r="E41" i="9"/>
  <c r="F41" i="9" s="1"/>
  <c r="D41" i="9"/>
  <c r="E40" i="9"/>
  <c r="D40" i="9"/>
  <c r="E34" i="9"/>
  <c r="D34" i="9"/>
  <c r="E30" i="9"/>
  <c r="D30" i="9"/>
  <c r="E25" i="9"/>
  <c r="D25" i="9"/>
  <c r="E19" i="9"/>
  <c r="D19" i="9"/>
  <c r="J8" i="9"/>
  <c r="I8" i="9"/>
  <c r="H8" i="9"/>
  <c r="G8" i="9"/>
  <c r="F8" i="9"/>
  <c r="E7" i="9"/>
  <c r="D7" i="9"/>
  <c r="D5" i="9"/>
  <c r="D55" i="9" s="1"/>
  <c r="D93" i="9" s="1"/>
  <c r="G169" i="8"/>
  <c r="H169" i="8"/>
  <c r="I169" i="8"/>
  <c r="J169" i="8"/>
  <c r="F169" i="8"/>
  <c r="F168" i="8"/>
  <c r="G168" i="8" s="1"/>
  <c r="H168" i="8" s="1"/>
  <c r="I168" i="8" s="1"/>
  <c r="G153" i="8"/>
  <c r="D150" i="8"/>
  <c r="J126" i="8"/>
  <c r="J150" i="8" s="1"/>
  <c r="I126" i="8"/>
  <c r="I150" i="8" s="1"/>
  <c r="H126" i="8"/>
  <c r="H150" i="8" s="1"/>
  <c r="G126" i="8"/>
  <c r="G150" i="8" s="1"/>
  <c r="F126" i="8"/>
  <c r="F150" i="8" s="1"/>
  <c r="E126" i="8"/>
  <c r="E150" i="8" s="1"/>
  <c r="A123" i="8"/>
  <c r="F110" i="8"/>
  <c r="F111" i="8" s="1"/>
  <c r="J93" i="8"/>
  <c r="E82" i="8"/>
  <c r="D82" i="8"/>
  <c r="E81" i="8"/>
  <c r="F81" i="8" s="1"/>
  <c r="G81" i="8" s="1"/>
  <c r="H81" i="8" s="1"/>
  <c r="I81" i="8" s="1"/>
  <c r="J81" i="8" s="1"/>
  <c r="D81" i="8"/>
  <c r="E80" i="8"/>
  <c r="D80" i="8"/>
  <c r="D83" i="8" s="1"/>
  <c r="E76" i="8"/>
  <c r="E137" i="8" s="1"/>
  <c r="D76" i="8"/>
  <c r="D137" i="8" s="1"/>
  <c r="D73" i="8"/>
  <c r="D78" i="8" s="1"/>
  <c r="E72" i="8"/>
  <c r="E138" i="8" s="1"/>
  <c r="F138" i="8" s="1"/>
  <c r="D72" i="8"/>
  <c r="D138" i="8" s="1"/>
  <c r="E71" i="8"/>
  <c r="E133" i="8" s="1"/>
  <c r="D71" i="8"/>
  <c r="D133" i="8" s="1"/>
  <c r="E70" i="8"/>
  <c r="D70" i="8"/>
  <c r="E65" i="8"/>
  <c r="D65" i="8"/>
  <c r="E61" i="8"/>
  <c r="F61" i="8" s="1"/>
  <c r="G61" i="8" s="1"/>
  <c r="H61" i="8" s="1"/>
  <c r="I61" i="8" s="1"/>
  <c r="J61" i="8" s="1"/>
  <c r="D61" i="8"/>
  <c r="E60" i="8"/>
  <c r="D60" i="8"/>
  <c r="D90" i="8" s="1"/>
  <c r="E59" i="8"/>
  <c r="D59" i="8"/>
  <c r="E58" i="8"/>
  <c r="F119" i="8" s="1"/>
  <c r="D58" i="8"/>
  <c r="J55" i="8"/>
  <c r="I55" i="8"/>
  <c r="I93" i="8" s="1"/>
  <c r="H55" i="8"/>
  <c r="H93" i="8" s="1"/>
  <c r="G55" i="8"/>
  <c r="G93" i="8" s="1"/>
  <c r="F55" i="8"/>
  <c r="F93" i="8" s="1"/>
  <c r="E55" i="8"/>
  <c r="E93" i="8" s="1"/>
  <c r="D55" i="8"/>
  <c r="D93" i="8" s="1"/>
  <c r="F41" i="8"/>
  <c r="F100" i="8" s="1"/>
  <c r="E41" i="8"/>
  <c r="D41" i="8"/>
  <c r="E40" i="8"/>
  <c r="E156" i="8" s="1"/>
  <c r="D40" i="8"/>
  <c r="E34" i="8"/>
  <c r="D34" i="8"/>
  <c r="E30" i="8"/>
  <c r="D30" i="8"/>
  <c r="E25" i="8"/>
  <c r="D25" i="8"/>
  <c r="E19" i="8"/>
  <c r="E20" i="8" s="1"/>
  <c r="D19" i="8"/>
  <c r="D13" i="8"/>
  <c r="J8" i="8"/>
  <c r="I8" i="8"/>
  <c r="H8" i="8"/>
  <c r="G8" i="8"/>
  <c r="F8" i="8"/>
  <c r="E7" i="8"/>
  <c r="E166" i="8" s="1"/>
  <c r="D7" i="8"/>
  <c r="D166" i="8" s="1"/>
  <c r="D5" i="8"/>
  <c r="D126" i="8" s="1"/>
  <c r="G178" i="7"/>
  <c r="H178" i="7"/>
  <c r="I178" i="7"/>
  <c r="J178" i="7"/>
  <c r="G179" i="7"/>
  <c r="H179" i="7"/>
  <c r="I179" i="7"/>
  <c r="J179" i="7"/>
  <c r="F179" i="7"/>
  <c r="F178" i="7"/>
  <c r="C174" i="7"/>
  <c r="J174" i="7" s="1"/>
  <c r="C173" i="7"/>
  <c r="C172" i="7"/>
  <c r="C171" i="7"/>
  <c r="G171" i="7" s="1"/>
  <c r="C170" i="7"/>
  <c r="G165" i="7"/>
  <c r="H165" i="7"/>
  <c r="I165" i="7"/>
  <c r="J165" i="7"/>
  <c r="F165" i="7"/>
  <c r="G166" i="7"/>
  <c r="H166" i="7"/>
  <c r="I166" i="7"/>
  <c r="J166" i="7"/>
  <c r="F166" i="7"/>
  <c r="E166" i="7"/>
  <c r="D166" i="7"/>
  <c r="I173" i="7"/>
  <c r="J173" i="7" s="1"/>
  <c r="H172" i="7"/>
  <c r="F170" i="7"/>
  <c r="G170" i="7" s="1"/>
  <c r="I153" i="7"/>
  <c r="H153" i="7"/>
  <c r="G153" i="7"/>
  <c r="J150" i="7"/>
  <c r="F150" i="7"/>
  <c r="D138" i="7"/>
  <c r="J126" i="7"/>
  <c r="I126" i="7"/>
  <c r="I150" i="7" s="1"/>
  <c r="H126" i="7"/>
  <c r="H150" i="7" s="1"/>
  <c r="G126" i="7"/>
  <c r="G150" i="7" s="1"/>
  <c r="F126" i="7"/>
  <c r="E126" i="7"/>
  <c r="E150" i="7" s="1"/>
  <c r="A123" i="7"/>
  <c r="F119" i="7"/>
  <c r="G111" i="7"/>
  <c r="H110" i="7"/>
  <c r="H111" i="7" s="1"/>
  <c r="G110" i="7"/>
  <c r="F110" i="7"/>
  <c r="F111" i="7" s="1"/>
  <c r="H93" i="7"/>
  <c r="D83" i="7"/>
  <c r="E82" i="7"/>
  <c r="D82" i="7"/>
  <c r="H81" i="7"/>
  <c r="I81" i="7" s="1"/>
  <c r="J81" i="7" s="1"/>
  <c r="F81" i="7"/>
  <c r="G81" i="7" s="1"/>
  <c r="E81" i="7"/>
  <c r="D81" i="7"/>
  <c r="E80" i="7"/>
  <c r="D80" i="7"/>
  <c r="E76" i="7"/>
  <c r="E137" i="7" s="1"/>
  <c r="D76" i="7"/>
  <c r="D137" i="7" s="1"/>
  <c r="E72" i="7"/>
  <c r="E138" i="7" s="1"/>
  <c r="F138" i="7" s="1"/>
  <c r="D72" i="7"/>
  <c r="E71" i="7"/>
  <c r="E133" i="7" s="1"/>
  <c r="D71" i="7"/>
  <c r="D133" i="7" s="1"/>
  <c r="E70" i="7"/>
  <c r="D70" i="7"/>
  <c r="E65" i="7"/>
  <c r="D65" i="7"/>
  <c r="G61" i="7"/>
  <c r="H61" i="7" s="1"/>
  <c r="I61" i="7" s="1"/>
  <c r="J61" i="7" s="1"/>
  <c r="E61" i="7"/>
  <c r="F61" i="7" s="1"/>
  <c r="D61" i="7"/>
  <c r="E60" i="7"/>
  <c r="D60" i="7"/>
  <c r="E59" i="7"/>
  <c r="E89" i="7" s="1"/>
  <c r="D59" i="7"/>
  <c r="E58" i="7"/>
  <c r="D58" i="7"/>
  <c r="D62" i="7" s="1"/>
  <c r="D67" i="7" s="1"/>
  <c r="J55" i="7"/>
  <c r="J93" i="7" s="1"/>
  <c r="I55" i="7"/>
  <c r="I93" i="7" s="1"/>
  <c r="H55" i="7"/>
  <c r="G55" i="7"/>
  <c r="G93" i="7" s="1"/>
  <c r="F55" i="7"/>
  <c r="F93" i="7" s="1"/>
  <c r="E55" i="7"/>
  <c r="E93" i="7" s="1"/>
  <c r="F41" i="7"/>
  <c r="F100" i="7" s="1"/>
  <c r="E41" i="7"/>
  <c r="D41" i="7"/>
  <c r="E40" i="7"/>
  <c r="E156" i="7" s="1"/>
  <c r="D40" i="7"/>
  <c r="E34" i="7"/>
  <c r="D34" i="7"/>
  <c r="E30" i="7"/>
  <c r="D30" i="7"/>
  <c r="E25" i="7"/>
  <c r="E26" i="7" s="1"/>
  <c r="D25" i="7"/>
  <c r="E22" i="7"/>
  <c r="E23" i="7" s="1"/>
  <c r="E19" i="7"/>
  <c r="E20" i="7" s="1"/>
  <c r="D19" i="7"/>
  <c r="J8" i="7"/>
  <c r="I8" i="7"/>
  <c r="H8" i="7"/>
  <c r="G8" i="7"/>
  <c r="F8" i="7"/>
  <c r="F7" i="7" s="1"/>
  <c r="E7" i="7"/>
  <c r="E17" i="7" s="1"/>
  <c r="D7" i="7"/>
  <c r="D22" i="7" s="1"/>
  <c r="D5" i="7"/>
  <c r="C179" i="9" l="1"/>
  <c r="B179" i="9"/>
  <c r="J179" i="9" s="1"/>
  <c r="H179" i="9"/>
  <c r="I179" i="9"/>
  <c r="H153" i="9"/>
  <c r="E20" i="9"/>
  <c r="E91" i="9"/>
  <c r="E90" i="9"/>
  <c r="F137" i="9"/>
  <c r="D83" i="9"/>
  <c r="D62" i="9"/>
  <c r="D67" i="9" s="1"/>
  <c r="D20" i="9"/>
  <c r="E26" i="9"/>
  <c r="E83" i="9"/>
  <c r="D126" i="9"/>
  <c r="D150" i="9" s="1"/>
  <c r="E22" i="9"/>
  <c r="D26" i="9"/>
  <c r="F76" i="9"/>
  <c r="D167" i="9"/>
  <c r="D22" i="9"/>
  <c r="D89" i="9"/>
  <c r="D17" i="9"/>
  <c r="D15" i="9"/>
  <c r="D13" i="9"/>
  <c r="E167" i="9"/>
  <c r="E17" i="9"/>
  <c r="E15" i="9"/>
  <c r="E13" i="9"/>
  <c r="E8" i="9"/>
  <c r="F7" i="9"/>
  <c r="D156" i="9"/>
  <c r="F100" i="9"/>
  <c r="G41" i="9"/>
  <c r="E89" i="9"/>
  <c r="E156" i="9"/>
  <c r="F128" i="9"/>
  <c r="F119" i="9"/>
  <c r="E62" i="9"/>
  <c r="E67" i="9" s="1"/>
  <c r="F72" i="9"/>
  <c r="F80" i="9"/>
  <c r="F145" i="9"/>
  <c r="I153" i="9"/>
  <c r="H110" i="9"/>
  <c r="H111" i="9" s="1"/>
  <c r="F152" i="9"/>
  <c r="G138" i="9"/>
  <c r="G137" i="9" s="1"/>
  <c r="D90" i="9"/>
  <c r="F164" i="9"/>
  <c r="D91" i="9"/>
  <c r="D73" i="9"/>
  <c r="D78" i="9" s="1"/>
  <c r="D85" i="9" s="1"/>
  <c r="E73" i="9"/>
  <c r="E78" i="9" s="1"/>
  <c r="E85" i="9" s="1"/>
  <c r="J168" i="8"/>
  <c r="D85" i="8"/>
  <c r="I166" i="8"/>
  <c r="F7" i="8"/>
  <c r="D17" i="8"/>
  <c r="E26" i="8"/>
  <c r="D15" i="8"/>
  <c r="D62" i="8"/>
  <c r="D67" i="8" s="1"/>
  <c r="D86" i="8" s="1"/>
  <c r="E73" i="8"/>
  <c r="E78" i="8" s="1"/>
  <c r="F137" i="8"/>
  <c r="F115" i="8"/>
  <c r="F130" i="8" s="1"/>
  <c r="G138" i="8"/>
  <c r="F72" i="8"/>
  <c r="G7" i="8"/>
  <c r="E8" i="8"/>
  <c r="E13" i="8"/>
  <c r="E15" i="8"/>
  <c r="E17" i="8"/>
  <c r="D22" i="8"/>
  <c r="G41" i="8"/>
  <c r="E91" i="8"/>
  <c r="E62" i="8"/>
  <c r="E67" i="8" s="1"/>
  <c r="H166" i="8"/>
  <c r="G166" i="8"/>
  <c r="J166" i="8"/>
  <c r="F166" i="8"/>
  <c r="F165" i="8" s="1"/>
  <c r="C171" i="8" s="1"/>
  <c r="D20" i="8"/>
  <c r="E22" i="8"/>
  <c r="D26" i="8"/>
  <c r="D89" i="8"/>
  <c r="E90" i="8"/>
  <c r="I90" i="8" s="1"/>
  <c r="F128" i="8"/>
  <c r="F12" i="8"/>
  <c r="F14" i="8"/>
  <c r="F15" i="8" s="1"/>
  <c r="D156" i="8"/>
  <c r="E89" i="8"/>
  <c r="F152" i="8"/>
  <c r="C169" i="8"/>
  <c r="F164" i="8"/>
  <c r="D91" i="8"/>
  <c r="E83" i="8"/>
  <c r="F80" i="8"/>
  <c r="H153" i="8"/>
  <c r="G110" i="8"/>
  <c r="G111" i="8" s="1"/>
  <c r="D28" i="7"/>
  <c r="D23" i="7"/>
  <c r="G7" i="7"/>
  <c r="F14" i="7"/>
  <c r="F15" i="7" s="1"/>
  <c r="F12" i="7"/>
  <c r="D20" i="7"/>
  <c r="D26" i="7"/>
  <c r="G138" i="7"/>
  <c r="F72" i="7"/>
  <c r="F115" i="7"/>
  <c r="F130" i="7" s="1"/>
  <c r="E83" i="7"/>
  <c r="F80" i="7"/>
  <c r="D156" i="7"/>
  <c r="E62" i="7"/>
  <c r="E67" i="7" s="1"/>
  <c r="D89" i="7"/>
  <c r="D90" i="7"/>
  <c r="H171" i="7"/>
  <c r="I171" i="7" s="1"/>
  <c r="J171" i="7" s="1"/>
  <c r="E28" i="7"/>
  <c r="F137" i="7"/>
  <c r="F145" i="7" s="1"/>
  <c r="D13" i="7"/>
  <c r="D15" i="7"/>
  <c r="E90" i="7"/>
  <c r="D91" i="7"/>
  <c r="I172" i="7"/>
  <c r="J172" i="7" s="1"/>
  <c r="D17" i="7"/>
  <c r="F17" i="7" s="1"/>
  <c r="D126" i="7"/>
  <c r="D150" i="7" s="1"/>
  <c r="D55" i="7"/>
  <c r="D93" i="7" s="1"/>
  <c r="E8" i="7"/>
  <c r="E13" i="7"/>
  <c r="E15" i="7"/>
  <c r="G41" i="7"/>
  <c r="F164" i="7"/>
  <c r="C168" i="7"/>
  <c r="F152" i="7"/>
  <c r="E91" i="7"/>
  <c r="E73" i="7"/>
  <c r="E78" i="7" s="1"/>
  <c r="E85" i="7" s="1"/>
  <c r="D73" i="7"/>
  <c r="D78" i="7" s="1"/>
  <c r="D85" i="7" s="1"/>
  <c r="D86" i="7" s="1"/>
  <c r="J153" i="7"/>
  <c r="J110" i="7" s="1"/>
  <c r="J111" i="7" s="1"/>
  <c r="I110" i="7"/>
  <c r="I111" i="7" s="1"/>
  <c r="H170" i="7"/>
  <c r="I170" i="7" s="1"/>
  <c r="F128" i="7"/>
  <c r="G179" i="9" l="1"/>
  <c r="F179" i="9"/>
  <c r="G20" i="9"/>
  <c r="F178" i="9"/>
  <c r="F20" i="9"/>
  <c r="I20" i="9"/>
  <c r="D86" i="9"/>
  <c r="J20" i="9"/>
  <c r="E86" i="9"/>
  <c r="F17" i="9"/>
  <c r="G17" i="9" s="1"/>
  <c r="H20" i="9"/>
  <c r="G76" i="9"/>
  <c r="G145" i="9"/>
  <c r="G100" i="9"/>
  <c r="H41" i="9"/>
  <c r="G80" i="9"/>
  <c r="G89" i="9"/>
  <c r="J89" i="9"/>
  <c r="F89" i="9"/>
  <c r="F59" i="9" s="1"/>
  <c r="F103" i="9" s="1"/>
  <c r="I89" i="9"/>
  <c r="H89" i="9"/>
  <c r="H26" i="9"/>
  <c r="G26" i="9"/>
  <c r="J26" i="9"/>
  <c r="F26" i="9"/>
  <c r="F25" i="9" s="1"/>
  <c r="I26" i="9"/>
  <c r="H90" i="9"/>
  <c r="G90" i="9"/>
  <c r="J90" i="9"/>
  <c r="F90" i="9"/>
  <c r="I90" i="9"/>
  <c r="G156" i="9"/>
  <c r="J156" i="9"/>
  <c r="F156" i="9"/>
  <c r="F155" i="9" s="1"/>
  <c r="I156" i="9"/>
  <c r="H156" i="9"/>
  <c r="D28" i="9"/>
  <c r="D23" i="9"/>
  <c r="E28" i="9"/>
  <c r="E23" i="9"/>
  <c r="I91" i="9"/>
  <c r="H91" i="9"/>
  <c r="G91" i="9"/>
  <c r="J91" i="9"/>
  <c r="F91" i="9"/>
  <c r="G115" i="9"/>
  <c r="G130" i="9" s="1"/>
  <c r="H138" i="9"/>
  <c r="G72" i="9"/>
  <c r="J153" i="9"/>
  <c r="J110" i="9" s="1"/>
  <c r="J111" i="9" s="1"/>
  <c r="I110" i="9"/>
  <c r="I111" i="9" s="1"/>
  <c r="G7" i="9"/>
  <c r="G178" i="9" s="1"/>
  <c r="F12" i="9"/>
  <c r="F14" i="9"/>
  <c r="F15" i="9" s="1"/>
  <c r="I167" i="9"/>
  <c r="H167" i="9"/>
  <c r="G167" i="9"/>
  <c r="J167" i="9"/>
  <c r="F167" i="9"/>
  <c r="F166" i="9" s="1"/>
  <c r="F90" i="8"/>
  <c r="E85" i="8"/>
  <c r="F171" i="8"/>
  <c r="G80" i="8"/>
  <c r="I26" i="8"/>
  <c r="H26" i="8"/>
  <c r="F26" i="8"/>
  <c r="F25" i="8" s="1"/>
  <c r="G26" i="8"/>
  <c r="G25" i="8" s="1"/>
  <c r="J26" i="8"/>
  <c r="G100" i="8"/>
  <c r="H41" i="8"/>
  <c r="J90" i="8"/>
  <c r="F76" i="8"/>
  <c r="G137" i="8"/>
  <c r="G145" i="8" s="1"/>
  <c r="E28" i="8"/>
  <c r="E23" i="8"/>
  <c r="E86" i="8"/>
  <c r="D23" i="8"/>
  <c r="D28" i="8"/>
  <c r="H90" i="8"/>
  <c r="G90" i="8"/>
  <c r="F145" i="8"/>
  <c r="J89" i="8"/>
  <c r="F89" i="8"/>
  <c r="F59" i="8" s="1"/>
  <c r="F103" i="8" s="1"/>
  <c r="I89" i="8"/>
  <c r="H89" i="8"/>
  <c r="G89" i="8"/>
  <c r="G59" i="8" s="1"/>
  <c r="H91" i="8"/>
  <c r="G91" i="8"/>
  <c r="J91" i="8"/>
  <c r="F91" i="8"/>
  <c r="I91" i="8"/>
  <c r="I153" i="8"/>
  <c r="H110" i="8"/>
  <c r="H111" i="8" s="1"/>
  <c r="J156" i="8"/>
  <c r="F156" i="8"/>
  <c r="F155" i="8" s="1"/>
  <c r="I156" i="8"/>
  <c r="H156" i="8"/>
  <c r="G156" i="8"/>
  <c r="G155" i="8" s="1"/>
  <c r="F13" i="8"/>
  <c r="I20" i="8"/>
  <c r="F20" i="8"/>
  <c r="H20" i="8"/>
  <c r="J20" i="8"/>
  <c r="G20" i="8"/>
  <c r="G165" i="8"/>
  <c r="C172" i="8" s="1"/>
  <c r="H7" i="8"/>
  <c r="G14" i="8"/>
  <c r="G15" i="8" s="1"/>
  <c r="G12" i="8"/>
  <c r="H138" i="8"/>
  <c r="G72" i="8"/>
  <c r="G115" i="8"/>
  <c r="G130" i="8" s="1"/>
  <c r="F17" i="8"/>
  <c r="G17" i="8" s="1"/>
  <c r="G80" i="7"/>
  <c r="J170" i="7"/>
  <c r="H89" i="7"/>
  <c r="G89" i="7"/>
  <c r="J89" i="7"/>
  <c r="F89" i="7"/>
  <c r="F59" i="7" s="1"/>
  <c r="F103" i="7" s="1"/>
  <c r="I89" i="7"/>
  <c r="G26" i="7"/>
  <c r="J26" i="7"/>
  <c r="F26" i="7"/>
  <c r="F25" i="7" s="1"/>
  <c r="H26" i="7"/>
  <c r="I26" i="7"/>
  <c r="F13" i="7"/>
  <c r="G59" i="7"/>
  <c r="G103" i="7" s="1"/>
  <c r="G14" i="7"/>
  <c r="G15" i="7" s="1"/>
  <c r="G12" i="7"/>
  <c r="G25" i="7"/>
  <c r="H7" i="7"/>
  <c r="J91" i="7"/>
  <c r="F91" i="7"/>
  <c r="I91" i="7"/>
  <c r="H91" i="7"/>
  <c r="G91" i="7"/>
  <c r="G17" i="7"/>
  <c r="G100" i="7"/>
  <c r="H41" i="7"/>
  <c r="E39" i="7"/>
  <c r="E42" i="7" s="1"/>
  <c r="E32" i="7"/>
  <c r="E37" i="7" s="1"/>
  <c r="E86" i="7"/>
  <c r="G20" i="7"/>
  <c r="F20" i="7"/>
  <c r="J20" i="7"/>
  <c r="H20" i="7"/>
  <c r="I20" i="7"/>
  <c r="D39" i="7"/>
  <c r="D42" i="7" s="1"/>
  <c r="D32" i="7"/>
  <c r="D37" i="7" s="1"/>
  <c r="F168" i="7"/>
  <c r="F175" i="7" s="1"/>
  <c r="F76" i="7"/>
  <c r="G137" i="7"/>
  <c r="G145" i="7"/>
  <c r="I90" i="7"/>
  <c r="H90" i="7"/>
  <c r="G90" i="7"/>
  <c r="F90" i="7"/>
  <c r="J90" i="7"/>
  <c r="G115" i="7"/>
  <c r="G130" i="7" s="1"/>
  <c r="H138" i="7"/>
  <c r="G72" i="7"/>
  <c r="H156" i="7"/>
  <c r="G156" i="7"/>
  <c r="G155" i="7" s="1"/>
  <c r="J156" i="7"/>
  <c r="F156" i="7"/>
  <c r="F155" i="7" s="1"/>
  <c r="F158" i="7" s="1"/>
  <c r="F65" i="7" s="1"/>
  <c r="G152" i="7" s="1"/>
  <c r="G158" i="7" s="1"/>
  <c r="G65" i="7" s="1"/>
  <c r="H152" i="7" s="1"/>
  <c r="I156" i="7"/>
  <c r="F16" i="7"/>
  <c r="F19" i="7" s="1"/>
  <c r="F181" i="9" l="1"/>
  <c r="F182" i="9" s="1"/>
  <c r="F16" i="9"/>
  <c r="F19" i="9" s="1"/>
  <c r="F183" i="9"/>
  <c r="C170" i="9"/>
  <c r="F13" i="9"/>
  <c r="H80" i="9"/>
  <c r="F99" i="9"/>
  <c r="F40" i="9"/>
  <c r="I138" i="9"/>
  <c r="H72" i="9"/>
  <c r="H115" i="9"/>
  <c r="H130" i="9" s="1"/>
  <c r="E39" i="9"/>
  <c r="E42" i="9" s="1"/>
  <c r="E32" i="9"/>
  <c r="E37" i="9" s="1"/>
  <c r="F158" i="9"/>
  <c r="F65" i="9" s="1"/>
  <c r="G152" i="9" s="1"/>
  <c r="H137" i="9"/>
  <c r="D39" i="9"/>
  <c r="D42" i="9" s="1"/>
  <c r="D32" i="9"/>
  <c r="D37" i="9" s="1"/>
  <c r="G166" i="9"/>
  <c r="C171" i="9" s="1"/>
  <c r="G25" i="9"/>
  <c r="G155" i="9"/>
  <c r="G59" i="9"/>
  <c r="G103" i="9" s="1"/>
  <c r="G16" i="9"/>
  <c r="G14" i="9"/>
  <c r="G15" i="9" s="1"/>
  <c r="G12" i="9"/>
  <c r="H7" i="9"/>
  <c r="H178" i="9" s="1"/>
  <c r="H17" i="9"/>
  <c r="I17" i="9" s="1"/>
  <c r="H100" i="9"/>
  <c r="I41" i="9"/>
  <c r="G99" i="8"/>
  <c r="G40" i="8"/>
  <c r="G16" i="8"/>
  <c r="G19" i="8" s="1"/>
  <c r="G13" i="8"/>
  <c r="J153" i="8"/>
  <c r="J110" i="8" s="1"/>
  <c r="J111" i="8" s="1"/>
  <c r="I110" i="8"/>
  <c r="I111" i="8" s="1"/>
  <c r="G103" i="8"/>
  <c r="H155" i="8"/>
  <c r="H25" i="8"/>
  <c r="I7" i="8"/>
  <c r="H165" i="8"/>
  <c r="C173" i="8" s="1"/>
  <c r="H59" i="8"/>
  <c r="H103" i="8" s="1"/>
  <c r="H14" i="8"/>
  <c r="H15" i="8" s="1"/>
  <c r="H12" i="8"/>
  <c r="G171" i="8"/>
  <c r="H17" i="8"/>
  <c r="F16" i="8"/>
  <c r="F19" i="8" s="1"/>
  <c r="G172" i="8"/>
  <c r="H172" i="8" s="1"/>
  <c r="F99" i="8"/>
  <c r="F40" i="8"/>
  <c r="H137" i="8"/>
  <c r="G76" i="8"/>
  <c r="H100" i="8"/>
  <c r="I41" i="8"/>
  <c r="F158" i="8"/>
  <c r="F65" i="8" s="1"/>
  <c r="G152" i="8" s="1"/>
  <c r="G158" i="8" s="1"/>
  <c r="G65" i="8" s="1"/>
  <c r="H152" i="8" s="1"/>
  <c r="H158" i="8" s="1"/>
  <c r="H65" i="8" s="1"/>
  <c r="I152" i="8" s="1"/>
  <c r="H80" i="8"/>
  <c r="I138" i="8"/>
  <c r="H72" i="8"/>
  <c r="H115" i="8"/>
  <c r="H130" i="8" s="1"/>
  <c r="D32" i="8"/>
  <c r="D37" i="8" s="1"/>
  <c r="D39" i="8"/>
  <c r="D42" i="8" s="1"/>
  <c r="E39" i="8"/>
  <c r="E42" i="8" s="1"/>
  <c r="E32" i="8"/>
  <c r="E37" i="8" s="1"/>
  <c r="G99" i="7"/>
  <c r="G40" i="7"/>
  <c r="F70" i="7"/>
  <c r="F60" i="7"/>
  <c r="F104" i="7" s="1"/>
  <c r="F22" i="7"/>
  <c r="H80" i="7"/>
  <c r="H115" i="7"/>
  <c r="H130" i="7" s="1"/>
  <c r="I138" i="7"/>
  <c r="H72" i="7"/>
  <c r="H137" i="7"/>
  <c r="G76" i="7"/>
  <c r="G13" i="7"/>
  <c r="I17" i="7"/>
  <c r="G16" i="7"/>
  <c r="G19" i="7" s="1"/>
  <c r="H17" i="7"/>
  <c r="F40" i="7"/>
  <c r="F99" i="7"/>
  <c r="H100" i="7"/>
  <c r="I41" i="7"/>
  <c r="G168" i="7"/>
  <c r="H59" i="7"/>
  <c r="H103" i="7" s="1"/>
  <c r="H16" i="7"/>
  <c r="H14" i="7"/>
  <c r="H15" i="7" s="1"/>
  <c r="H12" i="7"/>
  <c r="H25" i="7"/>
  <c r="I7" i="7"/>
  <c r="H155" i="7"/>
  <c r="G183" i="9" l="1"/>
  <c r="I100" i="9"/>
  <c r="J41" i="9"/>
  <c r="J100" i="9" s="1"/>
  <c r="I137" i="9"/>
  <c r="H76" i="9"/>
  <c r="H145" i="9"/>
  <c r="G19" i="9"/>
  <c r="G13" i="9"/>
  <c r="G158" i="9"/>
  <c r="G65" i="9" s="1"/>
  <c r="H152" i="9" s="1"/>
  <c r="F70" i="9"/>
  <c r="F60" i="9"/>
  <c r="F104" i="9" s="1"/>
  <c r="F22" i="9"/>
  <c r="H166" i="9"/>
  <c r="C172" i="9" s="1"/>
  <c r="H155" i="9"/>
  <c r="H59" i="9"/>
  <c r="H103" i="9" s="1"/>
  <c r="H16" i="9"/>
  <c r="H14" i="9"/>
  <c r="H15" i="9" s="1"/>
  <c r="H12" i="9"/>
  <c r="H25" i="9"/>
  <c r="I7" i="9"/>
  <c r="I178" i="9" s="1"/>
  <c r="J138" i="9"/>
  <c r="I115" i="9"/>
  <c r="I130" i="9" s="1"/>
  <c r="I72" i="9"/>
  <c r="G99" i="9"/>
  <c r="G40" i="9"/>
  <c r="G171" i="9"/>
  <c r="H171" i="9" s="1"/>
  <c r="I171" i="9" s="1"/>
  <c r="J171" i="9" s="1"/>
  <c r="J17" i="9"/>
  <c r="I80" i="9"/>
  <c r="F170" i="9"/>
  <c r="F176" i="9" s="1"/>
  <c r="F177" i="9" s="1"/>
  <c r="I172" i="8"/>
  <c r="J172" i="8" s="1"/>
  <c r="G60" i="8"/>
  <c r="G70" i="8"/>
  <c r="G22" i="8"/>
  <c r="I155" i="8"/>
  <c r="I165" i="8"/>
  <c r="C174" i="8" s="1"/>
  <c r="I59" i="8"/>
  <c r="I103" i="8" s="1"/>
  <c r="I25" i="8"/>
  <c r="I16" i="8"/>
  <c r="I14" i="8"/>
  <c r="I15" i="8" s="1"/>
  <c r="I12" i="8"/>
  <c r="J7" i="8"/>
  <c r="I158" i="8"/>
  <c r="I65" i="8" s="1"/>
  <c r="J152" i="8" s="1"/>
  <c r="H76" i="8"/>
  <c r="I137" i="8"/>
  <c r="I145" i="8" s="1"/>
  <c r="H171" i="8"/>
  <c r="I80" i="8"/>
  <c r="H173" i="8"/>
  <c r="I173" i="8" s="1"/>
  <c r="J173" i="8" s="1"/>
  <c r="I17" i="8"/>
  <c r="J17" i="8" s="1"/>
  <c r="H16" i="8"/>
  <c r="H19" i="8" s="1"/>
  <c r="I115" i="8"/>
  <c r="I130" i="8" s="1"/>
  <c r="I72" i="8"/>
  <c r="J138" i="8"/>
  <c r="I100" i="8"/>
  <c r="J41" i="8"/>
  <c r="J100" i="8" s="1"/>
  <c r="H145" i="8"/>
  <c r="F70" i="8"/>
  <c r="F60" i="8"/>
  <c r="F104" i="8" s="1"/>
  <c r="F22" i="8"/>
  <c r="H13" i="8"/>
  <c r="H40" i="8"/>
  <c r="H99" i="8"/>
  <c r="G60" i="7"/>
  <c r="G104" i="7" s="1"/>
  <c r="G70" i="7"/>
  <c r="G22" i="7"/>
  <c r="G175" i="7"/>
  <c r="J138" i="7"/>
  <c r="I115" i="7"/>
  <c r="I130" i="7" s="1"/>
  <c r="I72" i="7"/>
  <c r="F105" i="7"/>
  <c r="H168" i="7"/>
  <c r="H175" i="7" s="1"/>
  <c r="H76" i="7"/>
  <c r="I145" i="7"/>
  <c r="I137" i="7"/>
  <c r="F23" i="7"/>
  <c r="F28" i="7"/>
  <c r="H13" i="7"/>
  <c r="H19" i="7"/>
  <c r="H99" i="7"/>
  <c r="H40" i="7"/>
  <c r="I155" i="7"/>
  <c r="J7" i="7"/>
  <c r="I59" i="7"/>
  <c r="I103" i="7" s="1"/>
  <c r="I25" i="7"/>
  <c r="I14" i="7"/>
  <c r="I15" i="7" s="1"/>
  <c r="I16" i="7"/>
  <c r="I12" i="7"/>
  <c r="J41" i="7"/>
  <c r="J100" i="7" s="1"/>
  <c r="I100" i="7"/>
  <c r="J17" i="7"/>
  <c r="H145" i="7"/>
  <c r="I80" i="7"/>
  <c r="H158" i="7"/>
  <c r="H65" i="7" s="1"/>
  <c r="I152" i="7" s="1"/>
  <c r="I158" i="7" s="1"/>
  <c r="I65" i="7" s="1"/>
  <c r="J152" i="7" s="1"/>
  <c r="H183" i="9" l="1"/>
  <c r="I76" i="9"/>
  <c r="J137" i="9"/>
  <c r="J76" i="9" s="1"/>
  <c r="G170" i="9"/>
  <c r="G176" i="9" s="1"/>
  <c r="G177" i="9" s="1"/>
  <c r="H13" i="9"/>
  <c r="H19" i="9"/>
  <c r="G70" i="9"/>
  <c r="G60" i="9"/>
  <c r="G104" i="9" s="1"/>
  <c r="G22" i="9"/>
  <c r="I145" i="9"/>
  <c r="J115" i="9"/>
  <c r="J130" i="9" s="1"/>
  <c r="J72" i="9"/>
  <c r="H99" i="9"/>
  <c r="H40" i="9"/>
  <c r="F105" i="9"/>
  <c r="F23" i="9"/>
  <c r="F28" i="9"/>
  <c r="G164" i="9"/>
  <c r="G181" i="9" s="1"/>
  <c r="G182" i="9" s="1"/>
  <c r="J80" i="9"/>
  <c r="I155" i="9"/>
  <c r="I59" i="9"/>
  <c r="I103" i="9" s="1"/>
  <c r="I25" i="9"/>
  <c r="J7" i="9"/>
  <c r="J178" i="9" s="1"/>
  <c r="I166" i="9"/>
  <c r="C173" i="9" s="1"/>
  <c r="I14" i="9"/>
  <c r="I15" i="9" s="1"/>
  <c r="I16" i="9"/>
  <c r="I12" i="9"/>
  <c r="H172" i="9"/>
  <c r="I172" i="9" s="1"/>
  <c r="J172" i="9" s="1"/>
  <c r="H158" i="9"/>
  <c r="H65" i="9" s="1"/>
  <c r="I152" i="9" s="1"/>
  <c r="H70" i="8"/>
  <c r="H60" i="8"/>
  <c r="H104" i="8" s="1"/>
  <c r="H22" i="8"/>
  <c r="J171" i="8"/>
  <c r="J80" i="8"/>
  <c r="G105" i="8"/>
  <c r="F105" i="8"/>
  <c r="J115" i="8"/>
  <c r="J130" i="8" s="1"/>
  <c r="J72" i="8"/>
  <c r="G104" i="8"/>
  <c r="J137" i="8"/>
  <c r="J76" i="8" s="1"/>
  <c r="I76" i="8"/>
  <c r="J165" i="8"/>
  <c r="C175" i="8" s="1"/>
  <c r="J175" i="8" s="1"/>
  <c r="J16" i="8"/>
  <c r="J14" i="8"/>
  <c r="J15" i="8" s="1"/>
  <c r="J12" i="8"/>
  <c r="J59" i="8"/>
  <c r="J103" i="8" s="1"/>
  <c r="J155" i="8"/>
  <c r="J25" i="8"/>
  <c r="I99" i="8"/>
  <c r="I40" i="8"/>
  <c r="I171" i="8"/>
  <c r="I174" i="8"/>
  <c r="J174" i="8" s="1"/>
  <c r="F28" i="8"/>
  <c r="F23" i="8"/>
  <c r="I13" i="8"/>
  <c r="I19" i="8"/>
  <c r="G23" i="8"/>
  <c r="G28" i="8"/>
  <c r="J80" i="7"/>
  <c r="J59" i="7"/>
  <c r="J103" i="7" s="1"/>
  <c r="J155" i="7"/>
  <c r="J25" i="7"/>
  <c r="J16" i="7"/>
  <c r="J14" i="7"/>
  <c r="J15" i="7" s="1"/>
  <c r="J12" i="7"/>
  <c r="H70" i="7"/>
  <c r="H60" i="7"/>
  <c r="H104" i="7" s="1"/>
  <c r="H22" i="7"/>
  <c r="J137" i="7"/>
  <c r="J76" i="7" s="1"/>
  <c r="I76" i="7"/>
  <c r="J72" i="7"/>
  <c r="J115" i="7"/>
  <c r="J130" i="7" s="1"/>
  <c r="G28" i="7"/>
  <c r="G23" i="7"/>
  <c r="I99" i="7"/>
  <c r="I40" i="7"/>
  <c r="I168" i="7"/>
  <c r="I175" i="7" s="1"/>
  <c r="G105" i="7"/>
  <c r="I13" i="7"/>
  <c r="I19" i="7"/>
  <c r="F39" i="7"/>
  <c r="F42" i="7" s="1"/>
  <c r="J168" i="7"/>
  <c r="J175" i="7" s="1"/>
  <c r="I183" i="9" l="1"/>
  <c r="I158" i="9"/>
  <c r="I65" i="9" s="1"/>
  <c r="J152" i="9" s="1"/>
  <c r="H164" i="9"/>
  <c r="H181" i="9" s="1"/>
  <c r="H182" i="9" s="1"/>
  <c r="I173" i="9"/>
  <c r="J173" i="9" s="1"/>
  <c r="H170" i="9"/>
  <c r="H176" i="9" s="1"/>
  <c r="H177" i="9" s="1"/>
  <c r="G105" i="9"/>
  <c r="J145" i="9"/>
  <c r="J155" i="9"/>
  <c r="J166" i="9"/>
  <c r="C174" i="9" s="1"/>
  <c r="J174" i="9" s="1"/>
  <c r="J25" i="9"/>
  <c r="J59" i="9"/>
  <c r="J103" i="9" s="1"/>
  <c r="J14" i="9"/>
  <c r="J15" i="9" s="1"/>
  <c r="J16" i="9"/>
  <c r="J12" i="9"/>
  <c r="H70" i="9"/>
  <c r="H60" i="9"/>
  <c r="H104" i="9" s="1"/>
  <c r="H22" i="9"/>
  <c r="F39" i="9"/>
  <c r="F42" i="9" s="1"/>
  <c r="I13" i="9"/>
  <c r="I19" i="9"/>
  <c r="I99" i="9"/>
  <c r="I40" i="9"/>
  <c r="G28" i="9"/>
  <c r="G23" i="9"/>
  <c r="J99" i="8"/>
  <c r="J40" i="8"/>
  <c r="J158" i="8"/>
  <c r="J65" i="8" s="1"/>
  <c r="G39" i="8"/>
  <c r="G42" i="8" s="1"/>
  <c r="J145" i="8"/>
  <c r="H23" i="8"/>
  <c r="H28" i="8"/>
  <c r="J13" i="8"/>
  <c r="J19" i="8"/>
  <c r="I70" i="8"/>
  <c r="I60" i="8"/>
  <c r="I104" i="8" s="1"/>
  <c r="I22" i="8"/>
  <c r="F39" i="8"/>
  <c r="F42" i="8" s="1"/>
  <c r="H105" i="8"/>
  <c r="H105" i="7"/>
  <c r="J145" i="7"/>
  <c r="J19" i="7"/>
  <c r="J13" i="7"/>
  <c r="G39" i="7"/>
  <c r="G42" i="7" s="1"/>
  <c r="I60" i="7"/>
  <c r="I104" i="7" s="1"/>
  <c r="I70" i="7"/>
  <c r="I22" i="7"/>
  <c r="H28" i="7"/>
  <c r="H23" i="7"/>
  <c r="J40" i="7"/>
  <c r="J99" i="7"/>
  <c r="J158" i="7"/>
  <c r="J65" i="7" s="1"/>
  <c r="J158" i="9" l="1"/>
  <c r="J65" i="9" s="1"/>
  <c r="J183" i="9"/>
  <c r="J19" i="9"/>
  <c r="J13" i="9"/>
  <c r="G39" i="9"/>
  <c r="G42" i="9" s="1"/>
  <c r="I164" i="9"/>
  <c r="I181" i="9" s="1"/>
  <c r="I182" i="9" s="1"/>
  <c r="I170" i="9"/>
  <c r="I176" i="9" s="1"/>
  <c r="I177" i="9" s="1"/>
  <c r="I70" i="9"/>
  <c r="I60" i="9"/>
  <c r="I104" i="9" s="1"/>
  <c r="I22" i="9"/>
  <c r="H28" i="9"/>
  <c r="H23" i="9"/>
  <c r="H105" i="9"/>
  <c r="J99" i="9"/>
  <c r="J40" i="9"/>
  <c r="I28" i="8"/>
  <c r="I23" i="8"/>
  <c r="J70" i="8"/>
  <c r="J60" i="8"/>
  <c r="J104" i="8" s="1"/>
  <c r="J22" i="8"/>
  <c r="I105" i="8"/>
  <c r="H39" i="8"/>
  <c r="H42" i="8" s="1"/>
  <c r="H39" i="7"/>
  <c r="H42" i="7" s="1"/>
  <c r="I23" i="7"/>
  <c r="I28" i="7"/>
  <c r="I105" i="7"/>
  <c r="J70" i="7"/>
  <c r="J60" i="7"/>
  <c r="J104" i="7" s="1"/>
  <c r="J22" i="7"/>
  <c r="I28" i="9" l="1"/>
  <c r="I23" i="9"/>
  <c r="J164" i="9"/>
  <c r="J181" i="9" s="1"/>
  <c r="J182" i="9" s="1"/>
  <c r="J170" i="9"/>
  <c r="J176" i="9" s="1"/>
  <c r="J177" i="9" s="1"/>
  <c r="H39" i="9"/>
  <c r="H42" i="9" s="1"/>
  <c r="I105" i="9"/>
  <c r="J70" i="9"/>
  <c r="J60" i="9"/>
  <c r="J104" i="9" s="1"/>
  <c r="J22" i="9"/>
  <c r="J105" i="8"/>
  <c r="J28" i="8"/>
  <c r="J23" i="8"/>
  <c r="I39" i="8"/>
  <c r="I42" i="8" s="1"/>
  <c r="J105" i="7"/>
  <c r="J23" i="7"/>
  <c r="J28" i="7"/>
  <c r="I39" i="7"/>
  <c r="I42" i="7" s="1"/>
  <c r="J105" i="9" l="1"/>
  <c r="J23" i="9"/>
  <c r="J28" i="9"/>
  <c r="I39" i="9"/>
  <c r="I42" i="9" s="1"/>
  <c r="J39" i="8"/>
  <c r="J42" i="8" s="1"/>
  <c r="J39" i="7"/>
  <c r="J42" i="7" s="1"/>
  <c r="J39" i="9" l="1"/>
  <c r="J42" i="9" s="1"/>
  <c r="J174" i="6" l="1"/>
  <c r="I173" i="6"/>
  <c r="J173" i="6" s="1"/>
  <c r="H172" i="6"/>
  <c r="I172" i="6" s="1"/>
  <c r="J172" i="6" s="1"/>
  <c r="F170" i="6"/>
  <c r="G170" i="6" s="1"/>
  <c r="H170" i="6" s="1"/>
  <c r="G171" i="6"/>
  <c r="H171" i="6" s="1"/>
  <c r="I171" i="6" s="1"/>
  <c r="J165" i="6"/>
  <c r="I165" i="6"/>
  <c r="H165" i="6"/>
  <c r="G165" i="6"/>
  <c r="F165" i="6"/>
  <c r="H153" i="6"/>
  <c r="G153" i="6"/>
  <c r="J126" i="6"/>
  <c r="J150" i="6" s="1"/>
  <c r="I126" i="6"/>
  <c r="I150" i="6" s="1"/>
  <c r="H126" i="6"/>
  <c r="H150" i="6" s="1"/>
  <c r="G126" i="6"/>
  <c r="G150" i="6" s="1"/>
  <c r="F126" i="6"/>
  <c r="F150" i="6" s="1"/>
  <c r="E126" i="6"/>
  <c r="E150" i="6" s="1"/>
  <c r="A123" i="6"/>
  <c r="G110" i="6"/>
  <c r="G111" i="6" s="1"/>
  <c r="F110" i="6"/>
  <c r="F111" i="6" s="1"/>
  <c r="E82" i="6"/>
  <c r="D82" i="6"/>
  <c r="E81" i="6"/>
  <c r="F81" i="6" s="1"/>
  <c r="G81" i="6" s="1"/>
  <c r="H81" i="6" s="1"/>
  <c r="I81" i="6" s="1"/>
  <c r="J81" i="6" s="1"/>
  <c r="D81" i="6"/>
  <c r="E80" i="6"/>
  <c r="D80" i="6"/>
  <c r="E76" i="6"/>
  <c r="E137" i="6" s="1"/>
  <c r="D76" i="6"/>
  <c r="D137" i="6" s="1"/>
  <c r="E72" i="6"/>
  <c r="E138" i="6" s="1"/>
  <c r="F138" i="6" s="1"/>
  <c r="F115" i="6" s="1"/>
  <c r="F130" i="6" s="1"/>
  <c r="D72" i="6"/>
  <c r="D138" i="6" s="1"/>
  <c r="E71" i="6"/>
  <c r="D71" i="6"/>
  <c r="D133" i="6" s="1"/>
  <c r="E70" i="6"/>
  <c r="D70" i="6"/>
  <c r="E65" i="6"/>
  <c r="F152" i="6" s="1"/>
  <c r="D65" i="6"/>
  <c r="E61" i="6"/>
  <c r="F61" i="6" s="1"/>
  <c r="G61" i="6" s="1"/>
  <c r="H61" i="6" s="1"/>
  <c r="I61" i="6" s="1"/>
  <c r="J61" i="6" s="1"/>
  <c r="D61" i="6"/>
  <c r="E60" i="6"/>
  <c r="D60" i="6"/>
  <c r="E59" i="6"/>
  <c r="D59" i="6"/>
  <c r="E58" i="6"/>
  <c r="D58" i="6"/>
  <c r="J55" i="6"/>
  <c r="J93" i="6" s="1"/>
  <c r="I55" i="6"/>
  <c r="I93" i="6" s="1"/>
  <c r="H55" i="6"/>
  <c r="H93" i="6" s="1"/>
  <c r="G55" i="6"/>
  <c r="G93" i="6" s="1"/>
  <c r="F55" i="6"/>
  <c r="F93" i="6" s="1"/>
  <c r="E55" i="6"/>
  <c r="E93" i="6" s="1"/>
  <c r="E41" i="6"/>
  <c r="F41" i="6" s="1"/>
  <c r="D41" i="6"/>
  <c r="E40" i="6"/>
  <c r="D40" i="6"/>
  <c r="E34" i="6"/>
  <c r="D34" i="6"/>
  <c r="E30" i="6"/>
  <c r="D30" i="6"/>
  <c r="E25" i="6"/>
  <c r="D25" i="6"/>
  <c r="E19" i="6"/>
  <c r="D19" i="6"/>
  <c r="J8" i="6"/>
  <c r="I8" i="6"/>
  <c r="H8" i="6"/>
  <c r="G8" i="6"/>
  <c r="F8" i="6"/>
  <c r="E7" i="6"/>
  <c r="E17" i="6" s="1"/>
  <c r="D7" i="6"/>
  <c r="D22" i="6" s="1"/>
  <c r="D5" i="6"/>
  <c r="D55" i="6" s="1"/>
  <c r="D93" i="6" s="1"/>
  <c r="E90" i="6" l="1"/>
  <c r="F164" i="6"/>
  <c r="E20" i="6"/>
  <c r="E91" i="6"/>
  <c r="C168" i="6"/>
  <c r="J171" i="6"/>
  <c r="I170" i="6"/>
  <c r="J170" i="6" s="1"/>
  <c r="E62" i="6"/>
  <c r="E67" i="6" s="1"/>
  <c r="E83" i="6"/>
  <c r="E22" i="6"/>
  <c r="E23" i="6" s="1"/>
  <c r="E156" i="6"/>
  <c r="F80" i="6"/>
  <c r="G80" i="6" s="1"/>
  <c r="E73" i="6"/>
  <c r="E78" i="6" s="1"/>
  <c r="E85" i="6" s="1"/>
  <c r="E26" i="6"/>
  <c r="F137" i="6"/>
  <c r="F76" i="6" s="1"/>
  <c r="D28" i="6"/>
  <c r="D23" i="6"/>
  <c r="D90" i="6"/>
  <c r="D156" i="6"/>
  <c r="D26" i="6"/>
  <c r="F100" i="6"/>
  <c r="G41" i="6"/>
  <c r="F7" i="6"/>
  <c r="D13" i="6"/>
  <c r="D15" i="6"/>
  <c r="D17" i="6"/>
  <c r="F17" i="6" s="1"/>
  <c r="D62" i="6"/>
  <c r="D67" i="6" s="1"/>
  <c r="E89" i="6"/>
  <c r="D89" i="6"/>
  <c r="D126" i="6"/>
  <c r="D150" i="6" s="1"/>
  <c r="E133" i="6"/>
  <c r="G138" i="6"/>
  <c r="D20" i="6"/>
  <c r="E8" i="6"/>
  <c r="E13" i="6"/>
  <c r="E15" i="6"/>
  <c r="F128" i="6"/>
  <c r="F119" i="6"/>
  <c r="D91" i="6"/>
  <c r="D73" i="6"/>
  <c r="D78" i="6" s="1"/>
  <c r="F72" i="6"/>
  <c r="D83" i="6"/>
  <c r="I153" i="6"/>
  <c r="H110" i="6"/>
  <c r="H111" i="6" s="1"/>
  <c r="F168" i="6" l="1"/>
  <c r="G168" i="6" s="1"/>
  <c r="E86" i="6"/>
  <c r="D85" i="6"/>
  <c r="D86" i="6" s="1"/>
  <c r="E28" i="6"/>
  <c r="E32" i="6" s="1"/>
  <c r="E37" i="6" s="1"/>
  <c r="G137" i="6"/>
  <c r="G145" i="6" s="1"/>
  <c r="F145" i="6"/>
  <c r="G100" i="6"/>
  <c r="H41" i="6"/>
  <c r="G89" i="6"/>
  <c r="J89" i="6"/>
  <c r="F89" i="6"/>
  <c r="F59" i="6" s="1"/>
  <c r="F103" i="6" s="1"/>
  <c r="I89" i="6"/>
  <c r="H89" i="6"/>
  <c r="H80" i="6"/>
  <c r="J153" i="6"/>
  <c r="J110" i="6" s="1"/>
  <c r="J111" i="6" s="1"/>
  <c r="I110" i="6"/>
  <c r="I111" i="6" s="1"/>
  <c r="G156" i="6"/>
  <c r="J156" i="6"/>
  <c r="F156" i="6"/>
  <c r="F155" i="6" s="1"/>
  <c r="I156" i="6"/>
  <c r="H156" i="6"/>
  <c r="G20" i="6"/>
  <c r="J20" i="6"/>
  <c r="F20" i="6"/>
  <c r="H20" i="6"/>
  <c r="I20" i="6"/>
  <c r="G17" i="6"/>
  <c r="I91" i="6"/>
  <c r="H91" i="6"/>
  <c r="G91" i="6"/>
  <c r="J91" i="6"/>
  <c r="F91" i="6"/>
  <c r="G115" i="6"/>
  <c r="G130" i="6" s="1"/>
  <c r="H138" i="6"/>
  <c r="G72" i="6"/>
  <c r="G7" i="6"/>
  <c r="F12" i="6"/>
  <c r="F16" i="6"/>
  <c r="F14" i="6"/>
  <c r="F15" i="6" s="1"/>
  <c r="G26" i="6"/>
  <c r="J26" i="6"/>
  <c r="F26" i="6"/>
  <c r="F25" i="6" s="1"/>
  <c r="H26" i="6"/>
  <c r="I26" i="6"/>
  <c r="H90" i="6"/>
  <c r="G90" i="6"/>
  <c r="J90" i="6"/>
  <c r="F90" i="6"/>
  <c r="I90" i="6"/>
  <c r="D39" i="6"/>
  <c r="D42" i="6" s="1"/>
  <c r="D32" i="6"/>
  <c r="D37" i="6" s="1"/>
  <c r="E39" i="6" l="1"/>
  <c r="E42" i="6" s="1"/>
  <c r="H168" i="6"/>
  <c r="H175" i="6" s="1"/>
  <c r="G175" i="6"/>
  <c r="F175" i="6"/>
  <c r="F177" i="6" s="1"/>
  <c r="G164" i="6" s="1"/>
  <c r="H137" i="6"/>
  <c r="H145" i="6" s="1"/>
  <c r="G76" i="6"/>
  <c r="I80" i="6"/>
  <c r="G59" i="6"/>
  <c r="G103" i="6" s="1"/>
  <c r="G16" i="6"/>
  <c r="G14" i="6"/>
  <c r="G15" i="6" s="1"/>
  <c r="G12" i="6"/>
  <c r="G155" i="6"/>
  <c r="G25" i="6"/>
  <c r="H7" i="6"/>
  <c r="I138" i="6"/>
  <c r="I137" i="6" s="1"/>
  <c r="H72" i="6"/>
  <c r="H115" i="6"/>
  <c r="H130" i="6" s="1"/>
  <c r="F19" i="6"/>
  <c r="F13" i="6"/>
  <c r="F99" i="6"/>
  <c r="F40" i="6"/>
  <c r="F158" i="6"/>
  <c r="F65" i="6" s="1"/>
  <c r="G152" i="6" s="1"/>
  <c r="H76" i="6"/>
  <c r="H17" i="6"/>
  <c r="I17" i="6" s="1"/>
  <c r="I41" i="6"/>
  <c r="H100" i="6"/>
  <c r="I168" i="6" l="1"/>
  <c r="G177" i="6"/>
  <c r="H164" i="6" s="1"/>
  <c r="H177" i="6" s="1"/>
  <c r="I164" i="6" s="1"/>
  <c r="J168" i="6"/>
  <c r="J175" i="6" s="1"/>
  <c r="I175" i="6"/>
  <c r="G158" i="6"/>
  <c r="G65" i="6" s="1"/>
  <c r="H152" i="6" s="1"/>
  <c r="I76" i="6"/>
  <c r="I145" i="6"/>
  <c r="H59" i="6"/>
  <c r="H103" i="6" s="1"/>
  <c r="H155" i="6"/>
  <c r="H16" i="6"/>
  <c r="H14" i="6"/>
  <c r="H15" i="6" s="1"/>
  <c r="H12" i="6"/>
  <c r="I7" i="6"/>
  <c r="H25" i="6"/>
  <c r="J80" i="6"/>
  <c r="G99" i="6"/>
  <c r="G40" i="6"/>
  <c r="J17" i="6"/>
  <c r="F60" i="6"/>
  <c r="F104" i="6" s="1"/>
  <c r="F70" i="6"/>
  <c r="F22" i="6"/>
  <c r="I100" i="6"/>
  <c r="J41" i="6"/>
  <c r="J100" i="6" s="1"/>
  <c r="J138" i="6"/>
  <c r="I72" i="6"/>
  <c r="I115" i="6"/>
  <c r="I130" i="6" s="1"/>
  <c r="G13" i="6"/>
  <c r="G19" i="6"/>
  <c r="I177" i="6" l="1"/>
  <c r="J164" i="6" s="1"/>
  <c r="J177" i="6" s="1"/>
  <c r="F105" i="6"/>
  <c r="H99" i="6"/>
  <c r="H40" i="6"/>
  <c r="G70" i="6"/>
  <c r="G60" i="6"/>
  <c r="G104" i="6" s="1"/>
  <c r="G22" i="6"/>
  <c r="J115" i="6"/>
  <c r="J130" i="6" s="1"/>
  <c r="J72" i="6"/>
  <c r="I59" i="6"/>
  <c r="I103" i="6" s="1"/>
  <c r="I155" i="6"/>
  <c r="J7" i="6"/>
  <c r="I12" i="6"/>
  <c r="I25" i="6"/>
  <c r="I16" i="6"/>
  <c r="I14" i="6"/>
  <c r="I15" i="6" s="1"/>
  <c r="H13" i="6"/>
  <c r="H19" i="6"/>
  <c r="J137" i="6"/>
  <c r="F23" i="6"/>
  <c r="F28" i="6"/>
  <c r="H158" i="6"/>
  <c r="H65" i="6" s="1"/>
  <c r="I152" i="6" s="1"/>
  <c r="I158" i="6" l="1"/>
  <c r="I65" i="6" s="1"/>
  <c r="J152" i="6" s="1"/>
  <c r="F39" i="6"/>
  <c r="F42" i="6" s="1"/>
  <c r="I13" i="6"/>
  <c r="I19" i="6"/>
  <c r="G105" i="6"/>
  <c r="J76" i="6"/>
  <c r="J145" i="6"/>
  <c r="J155" i="6"/>
  <c r="J158" i="6" s="1"/>
  <c r="J65" i="6" s="1"/>
  <c r="J25" i="6"/>
  <c r="J12" i="6"/>
  <c r="J59" i="6"/>
  <c r="J103" i="6" s="1"/>
  <c r="J16" i="6"/>
  <c r="J14" i="6"/>
  <c r="J15" i="6" s="1"/>
  <c r="H60" i="6"/>
  <c r="H104" i="6" s="1"/>
  <c r="H70" i="6"/>
  <c r="H22" i="6"/>
  <c r="I99" i="6"/>
  <c r="I40" i="6"/>
  <c r="G28" i="6"/>
  <c r="G23" i="6"/>
  <c r="H105" i="6" l="1"/>
  <c r="I60" i="6"/>
  <c r="I104" i="6" s="1"/>
  <c r="I70" i="6"/>
  <c r="I22" i="6"/>
  <c r="H28" i="6"/>
  <c r="H23" i="6"/>
  <c r="J19" i="6"/>
  <c r="J13" i="6"/>
  <c r="G39" i="6"/>
  <c r="G42" i="6" s="1"/>
  <c r="J99" i="6"/>
  <c r="J40" i="6"/>
  <c r="H39" i="6" l="1"/>
  <c r="H42" i="6" s="1"/>
  <c r="I23" i="6"/>
  <c r="I28" i="6"/>
  <c r="J60" i="6"/>
  <c r="J104" i="6" s="1"/>
  <c r="J70" i="6"/>
  <c r="J22" i="6"/>
  <c r="I105" i="6"/>
  <c r="J23" i="6" l="1"/>
  <c r="J28" i="6"/>
  <c r="J105" i="6"/>
  <c r="I39" i="6"/>
  <c r="I42" i="6" s="1"/>
  <c r="J39" i="6" l="1"/>
  <c r="J42" i="6" s="1"/>
  <c r="E19" i="4" l="1"/>
  <c r="F19" i="4"/>
  <c r="G19" i="4"/>
  <c r="H19" i="4"/>
  <c r="I19" i="4"/>
  <c r="J19" i="4"/>
  <c r="D19" i="4"/>
  <c r="G16" i="4"/>
  <c r="H16" i="4"/>
  <c r="I16" i="4"/>
  <c r="J16" i="4"/>
  <c r="F16" i="4"/>
  <c r="G17" i="4"/>
  <c r="H17" i="4" s="1"/>
  <c r="F17" i="4"/>
  <c r="F15" i="4"/>
  <c r="G15" i="4"/>
  <c r="H15" i="4"/>
  <c r="I15" i="4"/>
  <c r="J15" i="4"/>
  <c r="G12" i="4"/>
  <c r="H12" i="4"/>
  <c r="I12" i="4"/>
  <c r="I13" i="4" s="1"/>
  <c r="J12" i="4"/>
  <c r="J13" i="4" s="1"/>
  <c r="F12" i="4"/>
  <c r="F13" i="4" s="1"/>
  <c r="F14" i="4"/>
  <c r="G14" i="4" s="1"/>
  <c r="H14" i="4" s="1"/>
  <c r="I14" i="4" s="1"/>
  <c r="J14" i="4" s="1"/>
  <c r="G13" i="4"/>
  <c r="H13" i="4"/>
  <c r="G8" i="4"/>
  <c r="H8" i="4"/>
  <c r="I8" i="4"/>
  <c r="J8" i="4"/>
  <c r="F8" i="4"/>
  <c r="E17" i="4"/>
  <c r="D17" i="4"/>
  <c r="E15" i="4"/>
  <c r="D15" i="4"/>
  <c r="E13" i="4"/>
  <c r="D13" i="4"/>
  <c r="I17" i="4" l="1"/>
  <c r="J17" i="4" s="1"/>
  <c r="G153" i="4" l="1"/>
  <c r="H153" i="4" s="1"/>
  <c r="J126" i="4"/>
  <c r="J150" i="4" s="1"/>
  <c r="I126" i="4"/>
  <c r="I150" i="4" s="1"/>
  <c r="H126" i="4"/>
  <c r="H150" i="4" s="1"/>
  <c r="G126" i="4"/>
  <c r="G150" i="4" s="1"/>
  <c r="F126" i="4"/>
  <c r="F150" i="4" s="1"/>
  <c r="E126" i="4"/>
  <c r="E150" i="4" s="1"/>
  <c r="A123" i="4"/>
  <c r="G110" i="4"/>
  <c r="G111" i="4" s="1"/>
  <c r="F110" i="4"/>
  <c r="F111" i="4" s="1"/>
  <c r="E82" i="4"/>
  <c r="D82" i="4"/>
  <c r="E81" i="4"/>
  <c r="F81" i="4" s="1"/>
  <c r="G81" i="4" s="1"/>
  <c r="H81" i="4" s="1"/>
  <c r="I81" i="4" s="1"/>
  <c r="J81" i="4" s="1"/>
  <c r="D81" i="4"/>
  <c r="E80" i="4"/>
  <c r="F80" i="4" s="1"/>
  <c r="D80" i="4"/>
  <c r="E76" i="4"/>
  <c r="E137" i="4" s="1"/>
  <c r="D76" i="4"/>
  <c r="D137" i="4" s="1"/>
  <c r="E72" i="4"/>
  <c r="E138" i="4" s="1"/>
  <c r="F138" i="4" s="1"/>
  <c r="F115" i="4" s="1"/>
  <c r="F130" i="4" s="1"/>
  <c r="D72" i="4"/>
  <c r="D138" i="4" s="1"/>
  <c r="E71" i="4"/>
  <c r="E133" i="4" s="1"/>
  <c r="D71" i="4"/>
  <c r="D133" i="4" s="1"/>
  <c r="E70" i="4"/>
  <c r="D70" i="4"/>
  <c r="E65" i="4"/>
  <c r="F152" i="4" s="1"/>
  <c r="D65" i="4"/>
  <c r="E61" i="4"/>
  <c r="F61" i="4" s="1"/>
  <c r="G61" i="4" s="1"/>
  <c r="H61" i="4" s="1"/>
  <c r="I61" i="4" s="1"/>
  <c r="J61" i="4" s="1"/>
  <c r="D61" i="4"/>
  <c r="E60" i="4"/>
  <c r="D60" i="4"/>
  <c r="E59" i="4"/>
  <c r="D59" i="4"/>
  <c r="E58" i="4"/>
  <c r="D58" i="4"/>
  <c r="J55" i="4"/>
  <c r="J93" i="4" s="1"/>
  <c r="I55" i="4"/>
  <c r="I93" i="4" s="1"/>
  <c r="H55" i="4"/>
  <c r="H93" i="4" s="1"/>
  <c r="G55" i="4"/>
  <c r="G93" i="4" s="1"/>
  <c r="F55" i="4"/>
  <c r="F93" i="4" s="1"/>
  <c r="E55" i="4"/>
  <c r="E93" i="4" s="1"/>
  <c r="E41" i="4"/>
  <c r="F41" i="4" s="1"/>
  <c r="D41" i="4"/>
  <c r="E40" i="4"/>
  <c r="D40" i="4"/>
  <c r="E34" i="4"/>
  <c r="D34" i="4"/>
  <c r="E30" i="4"/>
  <c r="D30" i="4"/>
  <c r="E25" i="4"/>
  <c r="D25" i="4"/>
  <c r="E7" i="4"/>
  <c r="F7" i="4" s="1"/>
  <c r="D7" i="4"/>
  <c r="D5" i="4"/>
  <c r="D126" i="4" s="1"/>
  <c r="D150" i="4" s="1"/>
  <c r="E20" i="4" l="1"/>
  <c r="D26" i="4"/>
  <c r="D83" i="4"/>
  <c r="E8" i="4"/>
  <c r="D20" i="4"/>
  <c r="G20" i="4" s="1"/>
  <c r="E26" i="4"/>
  <c r="I26" i="4" s="1"/>
  <c r="E90" i="4"/>
  <c r="D156" i="4"/>
  <c r="E22" i="4"/>
  <c r="E23" i="4" s="1"/>
  <c r="E156" i="4"/>
  <c r="D22" i="4"/>
  <c r="D28" i="4" s="1"/>
  <c r="F72" i="4"/>
  <c r="E83" i="4"/>
  <c r="E62" i="4"/>
  <c r="E67" i="4" s="1"/>
  <c r="F137" i="4"/>
  <c r="F145" i="4" s="1"/>
  <c r="G7" i="4"/>
  <c r="F100" i="4"/>
  <c r="G41" i="4"/>
  <c r="D55" i="4"/>
  <c r="D93" i="4" s="1"/>
  <c r="G80" i="4"/>
  <c r="E89" i="4"/>
  <c r="D90" i="4"/>
  <c r="D91" i="4"/>
  <c r="J26" i="4"/>
  <c r="E91" i="4"/>
  <c r="E73" i="4"/>
  <c r="E78" i="4" s="1"/>
  <c r="D89" i="4"/>
  <c r="G138" i="4"/>
  <c r="F128" i="4"/>
  <c r="F119" i="4"/>
  <c r="F20" i="4"/>
  <c r="F26" i="4"/>
  <c r="F25" i="4" s="1"/>
  <c r="D62" i="4"/>
  <c r="D67" i="4" s="1"/>
  <c r="D73" i="4"/>
  <c r="D78" i="4" s="1"/>
  <c r="I153" i="4"/>
  <c r="H110" i="4"/>
  <c r="H111" i="4" s="1"/>
  <c r="H26" i="4" l="1"/>
  <c r="E28" i="4"/>
  <c r="E39" i="4" s="1"/>
  <c r="E42" i="4" s="1"/>
  <c r="J20" i="4"/>
  <c r="I20" i="4"/>
  <c r="G156" i="4"/>
  <c r="G155" i="4" s="1"/>
  <c r="H20" i="4"/>
  <c r="G26" i="4"/>
  <c r="E85" i="4"/>
  <c r="E86" i="4" s="1"/>
  <c r="D85" i="4"/>
  <c r="D86" i="4" s="1"/>
  <c r="D23" i="4"/>
  <c r="I156" i="4"/>
  <c r="F76" i="4"/>
  <c r="F156" i="4"/>
  <c r="F155" i="4" s="1"/>
  <c r="F99" i="4" s="1"/>
  <c r="J156" i="4"/>
  <c r="H156" i="4"/>
  <c r="G137" i="4"/>
  <c r="G145" i="4" s="1"/>
  <c r="F22" i="4"/>
  <c r="H7" i="4"/>
  <c r="G25" i="4"/>
  <c r="H90" i="4"/>
  <c r="G90" i="4"/>
  <c r="J90" i="4"/>
  <c r="F90" i="4"/>
  <c r="F60" i="4" s="1"/>
  <c r="F104" i="4" s="1"/>
  <c r="I90" i="4"/>
  <c r="G100" i="4"/>
  <c r="H41" i="4"/>
  <c r="D39" i="4"/>
  <c r="D42" i="4" s="1"/>
  <c r="D32" i="4"/>
  <c r="D37" i="4" s="1"/>
  <c r="G115" i="4"/>
  <c r="G130" i="4" s="1"/>
  <c r="H138" i="4"/>
  <c r="G72" i="4"/>
  <c r="G89" i="4"/>
  <c r="G59" i="4" s="1"/>
  <c r="J89" i="4"/>
  <c r="F89" i="4"/>
  <c r="F59" i="4" s="1"/>
  <c r="F103" i="4" s="1"/>
  <c r="I89" i="4"/>
  <c r="H89" i="4"/>
  <c r="J153" i="4"/>
  <c r="J110" i="4" s="1"/>
  <c r="J111" i="4" s="1"/>
  <c r="I110" i="4"/>
  <c r="I111" i="4" s="1"/>
  <c r="I91" i="4"/>
  <c r="H91" i="4"/>
  <c r="G91" i="4"/>
  <c r="J91" i="4"/>
  <c r="F91" i="4"/>
  <c r="F70" i="4" s="1"/>
  <c r="H80" i="4"/>
  <c r="E32" i="4" l="1"/>
  <c r="E37" i="4" s="1"/>
  <c r="H137" i="4"/>
  <c r="H76" i="4" s="1"/>
  <c r="G76" i="4"/>
  <c r="F158" i="4"/>
  <c r="F65" i="4" s="1"/>
  <c r="G152" i="4" s="1"/>
  <c r="G158" i="4" s="1"/>
  <c r="G65" i="4" s="1"/>
  <c r="H152" i="4" s="1"/>
  <c r="G103" i="4"/>
  <c r="F40" i="4"/>
  <c r="F105" i="4"/>
  <c r="I41" i="4"/>
  <c r="H100" i="4"/>
  <c r="G70" i="4"/>
  <c r="G60" i="4"/>
  <c r="G104" i="4" s="1"/>
  <c r="I80" i="4"/>
  <c r="F28" i="4"/>
  <c r="F23" i="4"/>
  <c r="G22" i="4"/>
  <c r="G99" i="4"/>
  <c r="G40" i="4"/>
  <c r="I138" i="4"/>
  <c r="I137" i="4" s="1"/>
  <c r="H72" i="4"/>
  <c r="H115" i="4"/>
  <c r="H130" i="4" s="1"/>
  <c r="H59" i="4"/>
  <c r="H103" i="4" s="1"/>
  <c r="H155" i="4"/>
  <c r="I7" i="4"/>
  <c r="H25" i="4"/>
  <c r="H145" i="4" l="1"/>
  <c r="I76" i="4"/>
  <c r="I145" i="4"/>
  <c r="H158" i="4"/>
  <c r="H65" i="4" s="1"/>
  <c r="I152" i="4" s="1"/>
  <c r="I100" i="4"/>
  <c r="J41" i="4"/>
  <c r="J100" i="4" s="1"/>
  <c r="H70" i="4"/>
  <c r="H60" i="4"/>
  <c r="H104" i="4" s="1"/>
  <c r="G28" i="4"/>
  <c r="G23" i="4"/>
  <c r="I59" i="4"/>
  <c r="I103" i="4" s="1"/>
  <c r="I155" i="4"/>
  <c r="J7" i="4"/>
  <c r="I25" i="4"/>
  <c r="H99" i="4"/>
  <c r="H40" i="4"/>
  <c r="J138" i="4"/>
  <c r="I72" i="4"/>
  <c r="I115" i="4"/>
  <c r="I130" i="4" s="1"/>
  <c r="F39" i="4"/>
  <c r="F42" i="4" s="1"/>
  <c r="H22" i="4"/>
  <c r="J80" i="4"/>
  <c r="G105" i="4"/>
  <c r="J155" i="4" l="1"/>
  <c r="J25" i="4"/>
  <c r="J59" i="4"/>
  <c r="J103" i="4" s="1"/>
  <c r="G39" i="4"/>
  <c r="G42" i="4" s="1"/>
  <c r="I99" i="4"/>
  <c r="I40" i="4"/>
  <c r="I158" i="4"/>
  <c r="I65" i="4" s="1"/>
  <c r="J152" i="4" s="1"/>
  <c r="J158" i="4" s="1"/>
  <c r="J65" i="4" s="1"/>
  <c r="H28" i="4"/>
  <c r="H23" i="4"/>
  <c r="I60" i="4"/>
  <c r="I104" i="4" s="1"/>
  <c r="I70" i="4"/>
  <c r="J115" i="4"/>
  <c r="J130" i="4" s="1"/>
  <c r="J72" i="4"/>
  <c r="I22" i="4"/>
  <c r="H105" i="4"/>
  <c r="J137" i="4"/>
  <c r="I23" i="4" l="1"/>
  <c r="I28" i="4"/>
  <c r="J99" i="4"/>
  <c r="J40" i="4"/>
  <c r="I105" i="4"/>
  <c r="J60" i="4"/>
  <c r="J104" i="4" s="1"/>
  <c r="J70" i="4"/>
  <c r="J76" i="4"/>
  <c r="J145" i="4"/>
  <c r="H39" i="4"/>
  <c r="H42" i="4" s="1"/>
  <c r="J22" i="4"/>
  <c r="I39" i="4" l="1"/>
  <c r="I42" i="4" s="1"/>
  <c r="J105" i="4"/>
  <c r="J23" i="4"/>
  <c r="J28" i="4"/>
  <c r="J39" i="4" l="1"/>
  <c r="J42" i="4" s="1"/>
  <c r="E90" i="1" l="1"/>
  <c r="F133" i="1"/>
  <c r="F90" i="1" s="1"/>
  <c r="G133" i="1" l="1"/>
  <c r="H133" i="1" l="1"/>
  <c r="G90" i="1"/>
  <c r="I133" i="1" l="1"/>
  <c r="I90" i="1" s="1"/>
  <c r="H90" i="1"/>
  <c r="F91" i="1" l="1"/>
  <c r="G91" i="1"/>
  <c r="H91" i="1"/>
  <c r="I91" i="1"/>
  <c r="E91" i="1"/>
  <c r="D60" i="1"/>
  <c r="E60" i="1" s="1"/>
  <c r="F60" i="1" s="1"/>
  <c r="G60" i="1" s="1"/>
  <c r="H60" i="1" s="1"/>
  <c r="I60" i="1" s="1"/>
  <c r="D61" i="1"/>
  <c r="D62" i="1"/>
  <c r="C61" i="1"/>
  <c r="C62" i="1"/>
  <c r="C60" i="1"/>
  <c r="C63" i="1" s="1"/>
  <c r="D56" i="1"/>
  <c r="D117" i="1" s="1"/>
  <c r="C56" i="1"/>
  <c r="C117" i="1" s="1"/>
  <c r="D50" i="1"/>
  <c r="D51" i="1"/>
  <c r="D113" i="1" s="1"/>
  <c r="D52" i="1"/>
  <c r="D118" i="1" s="1"/>
  <c r="E118" i="1" s="1"/>
  <c r="C51" i="1"/>
  <c r="C113" i="1" s="1"/>
  <c r="C52" i="1"/>
  <c r="C118" i="1" s="1"/>
  <c r="C50" i="1"/>
  <c r="C71" i="1" s="1"/>
  <c r="D45" i="1"/>
  <c r="E132" i="1" s="1"/>
  <c r="C45" i="1"/>
  <c r="D38" i="1"/>
  <c r="E108" i="1" s="1"/>
  <c r="D39" i="1"/>
  <c r="D69" i="1" s="1"/>
  <c r="D40" i="1"/>
  <c r="D41" i="1"/>
  <c r="E41" i="1" s="1"/>
  <c r="F41" i="1" s="1"/>
  <c r="G41" i="1" s="1"/>
  <c r="H41" i="1" s="1"/>
  <c r="I41" i="1" s="1"/>
  <c r="C39" i="1"/>
  <c r="C40" i="1"/>
  <c r="C70" i="1" s="1"/>
  <c r="C41" i="1"/>
  <c r="C38" i="1"/>
  <c r="D31" i="1"/>
  <c r="D32" i="1"/>
  <c r="E32" i="1" s="1"/>
  <c r="C32" i="1"/>
  <c r="C31" i="1"/>
  <c r="D25" i="1"/>
  <c r="C25" i="1"/>
  <c r="D21" i="1"/>
  <c r="C21" i="1"/>
  <c r="D16" i="1"/>
  <c r="C16" i="1"/>
  <c r="D10" i="1"/>
  <c r="C10" i="1"/>
  <c r="D7" i="1"/>
  <c r="C7" i="1"/>
  <c r="C13" i="1" s="1"/>
  <c r="C38" i="3"/>
  <c r="B38" i="3"/>
  <c r="B32" i="3"/>
  <c r="B40" i="3" s="1"/>
  <c r="C27" i="3"/>
  <c r="C32" i="3" s="1"/>
  <c r="C40" i="3" s="1"/>
  <c r="B27" i="3"/>
  <c r="B19" i="3"/>
  <c r="C14" i="3"/>
  <c r="C19" i="3" s="1"/>
  <c r="B14" i="3"/>
  <c r="C5" i="3"/>
  <c r="B5" i="3"/>
  <c r="C17" i="2"/>
  <c r="B17" i="2"/>
  <c r="C13" i="2"/>
  <c r="C19" i="2" s="1"/>
  <c r="B13" i="2"/>
  <c r="B19" i="2" s="1"/>
  <c r="C11" i="2"/>
  <c r="B11" i="2"/>
  <c r="C8" i="2"/>
  <c r="I106" i="1"/>
  <c r="I130" i="1" s="1"/>
  <c r="H106" i="1"/>
  <c r="H130" i="1" s="1"/>
  <c r="G106" i="1"/>
  <c r="G130" i="1" s="1"/>
  <c r="F106" i="1"/>
  <c r="F130" i="1" s="1"/>
  <c r="E106" i="1"/>
  <c r="E130" i="1" s="1"/>
  <c r="D106" i="1"/>
  <c r="D130" i="1" s="1"/>
  <c r="A103" i="1"/>
  <c r="I35" i="1"/>
  <c r="I73" i="1" s="1"/>
  <c r="H35" i="1"/>
  <c r="H73" i="1" s="1"/>
  <c r="G35" i="1"/>
  <c r="G73" i="1" s="1"/>
  <c r="F35" i="1"/>
  <c r="F73" i="1" s="1"/>
  <c r="E35" i="1"/>
  <c r="E73" i="1" s="1"/>
  <c r="D35" i="1"/>
  <c r="D73" i="1" s="1"/>
  <c r="C5" i="1"/>
  <c r="C35" i="1" s="1"/>
  <c r="C73" i="1" s="1"/>
  <c r="D63" i="1" l="1"/>
  <c r="D13" i="1"/>
  <c r="D17" i="1"/>
  <c r="G17" i="1" s="1"/>
  <c r="C11" i="1"/>
  <c r="C17" i="1"/>
  <c r="C69" i="1"/>
  <c r="F69" i="1" s="1"/>
  <c r="C53" i="1"/>
  <c r="C58" i="1" s="1"/>
  <c r="C65" i="1" s="1"/>
  <c r="C66" i="1" s="1"/>
  <c r="D71" i="1"/>
  <c r="F71" i="1" s="1"/>
  <c r="C42" i="1"/>
  <c r="C47" i="1" s="1"/>
  <c r="D70" i="1"/>
  <c r="F70" i="1" s="1"/>
  <c r="C19" i="1"/>
  <c r="C14" i="1"/>
  <c r="E80" i="1"/>
  <c r="F32" i="1"/>
  <c r="I70" i="1"/>
  <c r="H70" i="1"/>
  <c r="G70" i="1"/>
  <c r="D19" i="1"/>
  <c r="D14" i="1"/>
  <c r="I69" i="1"/>
  <c r="G69" i="1"/>
  <c r="E69" i="1"/>
  <c r="H69" i="1"/>
  <c r="H17" i="1"/>
  <c r="I17" i="1"/>
  <c r="F118" i="1"/>
  <c r="E95" i="1"/>
  <c r="E110" i="1" s="1"/>
  <c r="E52" i="1"/>
  <c r="D53" i="1"/>
  <c r="D58" i="1" s="1"/>
  <c r="D65" i="1" s="1"/>
  <c r="D136" i="1"/>
  <c r="E7" i="1"/>
  <c r="E61" i="1"/>
  <c r="E117" i="1"/>
  <c r="D11" i="1"/>
  <c r="D42" i="1"/>
  <c r="D47" i="1" s="1"/>
  <c r="C136" i="1"/>
  <c r="D8" i="1"/>
  <c r="E99" i="1"/>
  <c r="C41" i="3"/>
  <c r="B41" i="3"/>
  <c r="B30" i="2"/>
  <c r="B33" i="2"/>
  <c r="B23" i="2"/>
  <c r="B28" i="2" s="1"/>
  <c r="C33" i="2"/>
  <c r="C30" i="2"/>
  <c r="C23" i="2"/>
  <c r="C28" i="2" s="1"/>
  <c r="B14" i="2"/>
  <c r="C14" i="2"/>
  <c r="C106" i="1"/>
  <c r="C130" i="1" s="1"/>
  <c r="E17" i="1" l="1"/>
  <c r="G11" i="1"/>
  <c r="E71" i="1"/>
  <c r="F17" i="1"/>
  <c r="E70" i="1"/>
  <c r="I71" i="1"/>
  <c r="F11" i="1"/>
  <c r="H11" i="1"/>
  <c r="G71" i="1"/>
  <c r="H71" i="1"/>
  <c r="D66" i="1"/>
  <c r="E11" i="1"/>
  <c r="E10" i="1" s="1"/>
  <c r="E13" i="1" s="1"/>
  <c r="E56" i="1"/>
  <c r="F117" i="1"/>
  <c r="F125" i="1" s="1"/>
  <c r="E125" i="1"/>
  <c r="G32" i="1"/>
  <c r="F80" i="1"/>
  <c r="F61" i="1"/>
  <c r="E39" i="1"/>
  <c r="E83" i="1" s="1"/>
  <c r="F7" i="1"/>
  <c r="E16" i="1"/>
  <c r="I11" i="1"/>
  <c r="D30" i="1"/>
  <c r="D33" i="1" s="1"/>
  <c r="D23" i="1"/>
  <c r="D28" i="1" s="1"/>
  <c r="G136" i="1"/>
  <c r="I136" i="1"/>
  <c r="F136" i="1"/>
  <c r="H136" i="1"/>
  <c r="E136" i="1"/>
  <c r="E135" i="1" s="1"/>
  <c r="G118" i="1"/>
  <c r="F52" i="1"/>
  <c r="F95" i="1"/>
  <c r="F110" i="1" s="1"/>
  <c r="C30" i="1"/>
  <c r="C33" i="1" s="1"/>
  <c r="C23" i="1"/>
  <c r="C28" i="1" s="1"/>
  <c r="E31" i="1" l="1"/>
  <c r="E79" i="1"/>
  <c r="E138" i="1"/>
  <c r="E45" i="1" s="1"/>
  <c r="F132" i="1" s="1"/>
  <c r="F138" i="1" s="1"/>
  <c r="F45" i="1" s="1"/>
  <c r="G132" i="1" s="1"/>
  <c r="G7" i="1"/>
  <c r="F135" i="1"/>
  <c r="F39" i="1"/>
  <c r="F83" i="1" s="1"/>
  <c r="F13" i="1"/>
  <c r="F16" i="1"/>
  <c r="F10" i="1"/>
  <c r="G61" i="1"/>
  <c r="E40" i="1"/>
  <c r="E84" i="1" s="1"/>
  <c r="E50" i="1"/>
  <c r="G117" i="1"/>
  <c r="F56" i="1"/>
  <c r="G125" i="1"/>
  <c r="H118" i="1"/>
  <c r="G52" i="1"/>
  <c r="G95" i="1"/>
  <c r="G110" i="1" s="1"/>
  <c r="E14" i="1"/>
  <c r="E19" i="1"/>
  <c r="H32" i="1"/>
  <c r="G80" i="1"/>
  <c r="H7" i="1" l="1"/>
  <c r="G135" i="1"/>
  <c r="G13" i="1"/>
  <c r="G16" i="1"/>
  <c r="G39" i="1"/>
  <c r="G83" i="1" s="1"/>
  <c r="G10" i="1"/>
  <c r="F19" i="1"/>
  <c r="F14" i="1"/>
  <c r="E30" i="1"/>
  <c r="E33" i="1" s="1"/>
  <c r="H117" i="1"/>
  <c r="G56" i="1"/>
  <c r="H61" i="1"/>
  <c r="I32" i="1"/>
  <c r="I80" i="1" s="1"/>
  <c r="H80" i="1"/>
  <c r="G138" i="1"/>
  <c r="G45" i="1" s="1"/>
  <c r="H132" i="1" s="1"/>
  <c r="I118" i="1"/>
  <c r="H95" i="1"/>
  <c r="H110" i="1" s="1"/>
  <c r="H52" i="1"/>
  <c r="E85" i="1"/>
  <c r="F50" i="1"/>
  <c r="F40" i="1"/>
  <c r="F84" i="1" s="1"/>
  <c r="F79" i="1"/>
  <c r="F31" i="1"/>
  <c r="I117" i="1" l="1"/>
  <c r="I56" i="1" s="1"/>
  <c r="H56" i="1"/>
  <c r="I125" i="1"/>
  <c r="G19" i="1"/>
  <c r="G14" i="1"/>
  <c r="I7" i="1"/>
  <c r="H135" i="1"/>
  <c r="H39" i="1"/>
  <c r="H83" i="1" s="1"/>
  <c r="H16" i="1"/>
  <c r="H10" i="1"/>
  <c r="H13" i="1"/>
  <c r="I95" i="1"/>
  <c r="I110" i="1" s="1"/>
  <c r="I52" i="1"/>
  <c r="F30" i="1"/>
  <c r="F33" i="1" s="1"/>
  <c r="H138" i="1"/>
  <c r="H45" i="1" s="1"/>
  <c r="I132" i="1" s="1"/>
  <c r="I61" i="1"/>
  <c r="G40" i="1"/>
  <c r="G84" i="1" s="1"/>
  <c r="G50" i="1"/>
  <c r="G31" i="1"/>
  <c r="G79" i="1"/>
  <c r="F85" i="1"/>
  <c r="H125" i="1"/>
  <c r="H79" i="1" l="1"/>
  <c r="H31" i="1"/>
  <c r="H40" i="1"/>
  <c r="H84" i="1" s="1"/>
  <c r="H50" i="1"/>
  <c r="I135" i="1"/>
  <c r="I39" i="1"/>
  <c r="I83" i="1" s="1"/>
  <c r="I16" i="1"/>
  <c r="I10" i="1"/>
  <c r="I13" i="1" s="1"/>
  <c r="G85" i="1"/>
  <c r="G30" i="1"/>
  <c r="G33" i="1" s="1"/>
  <c r="H19" i="1"/>
  <c r="H14" i="1"/>
  <c r="I19" i="1" l="1"/>
  <c r="I14" i="1"/>
  <c r="I40" i="1"/>
  <c r="I84" i="1" s="1"/>
  <c r="I50" i="1"/>
  <c r="H85" i="1"/>
  <c r="H30" i="1"/>
  <c r="H33" i="1" s="1"/>
  <c r="I31" i="1"/>
  <c r="I79" i="1"/>
  <c r="I138" i="1"/>
  <c r="I45" i="1" s="1"/>
  <c r="I85" i="1" l="1"/>
  <c r="I30" i="1"/>
  <c r="I33" i="1" s="1"/>
  <c r="F177" i="7"/>
  <c r="G164" i="7" s="1"/>
  <c r="G177" i="7" s="1"/>
  <c r="H164" i="7" s="1"/>
  <c r="H177" i="7" s="1"/>
  <c r="I164" i="7" s="1"/>
  <c r="I177" i="7" s="1"/>
  <c r="J164" i="7" s="1"/>
  <c r="J177" i="7" s="1"/>
  <c r="F176" i="8"/>
  <c r="F178" i="8" s="1"/>
  <c r="F179" i="8" s="1"/>
  <c r="F180" i="8" l="1"/>
  <c r="G164" i="8"/>
  <c r="H176" i="8"/>
  <c r="H180" i="8" l="1"/>
  <c r="I176" i="8"/>
  <c r="G176" i="8"/>
  <c r="I180" i="8" l="1"/>
  <c r="J176" i="8"/>
  <c r="G180" i="8"/>
  <c r="G178" i="8"/>
  <c r="H164" i="8" s="1"/>
  <c r="H178" i="8" s="1"/>
  <c r="G179" i="8" l="1"/>
  <c r="J180" i="8"/>
  <c r="I164" i="8"/>
  <c r="I178" i="8" s="1"/>
  <c r="H179" i="8"/>
  <c r="J164" i="8" l="1"/>
  <c r="J178" i="8" s="1"/>
  <c r="J179" i="8" s="1"/>
  <c r="I179" i="8"/>
  <c r="E21" i="1"/>
  <c r="F21" i="1"/>
  <c r="G21" i="1"/>
  <c r="H21" i="1"/>
  <c r="I21" i="1"/>
  <c r="E23" i="1"/>
  <c r="F23" i="1"/>
  <c r="G23" i="1"/>
  <c r="H23" i="1"/>
  <c r="I23" i="1"/>
  <c r="E25" i="1"/>
  <c r="F25" i="1"/>
  <c r="G25" i="1"/>
  <c r="H25" i="1"/>
  <c r="I25" i="1"/>
  <c r="E28" i="1"/>
  <c r="F28" i="1"/>
  <c r="G28" i="1"/>
  <c r="H28" i="1"/>
  <c r="I28" i="1"/>
  <c r="E38" i="1"/>
  <c r="F38" i="1"/>
  <c r="G38" i="1"/>
  <c r="H38" i="1"/>
  <c r="I38" i="1"/>
  <c r="E42" i="1"/>
  <c r="F42" i="1"/>
  <c r="G42" i="1"/>
  <c r="H42" i="1"/>
  <c r="I42" i="1"/>
  <c r="E47" i="1"/>
  <c r="F47" i="1"/>
  <c r="G47" i="1"/>
  <c r="H47" i="1"/>
  <c r="I47" i="1"/>
  <c r="E51" i="1"/>
  <c r="F51" i="1"/>
  <c r="G51" i="1"/>
  <c r="H51" i="1"/>
  <c r="I51" i="1"/>
  <c r="E53" i="1"/>
  <c r="F53" i="1"/>
  <c r="G53" i="1"/>
  <c r="H53" i="1"/>
  <c r="I53" i="1"/>
  <c r="E58" i="1"/>
  <c r="F58" i="1"/>
  <c r="G58" i="1"/>
  <c r="H58" i="1"/>
  <c r="I58" i="1"/>
  <c r="E62" i="1"/>
  <c r="F62" i="1"/>
  <c r="G62" i="1"/>
  <c r="H62" i="1"/>
  <c r="I62" i="1"/>
  <c r="E63" i="1"/>
  <c r="F63" i="1"/>
  <c r="G63" i="1"/>
  <c r="H63" i="1"/>
  <c r="I63" i="1"/>
  <c r="E65" i="1"/>
  <c r="F65" i="1"/>
  <c r="G65" i="1"/>
  <c r="H65" i="1"/>
  <c r="I65" i="1"/>
  <c r="E66" i="1"/>
  <c r="F66" i="1"/>
  <c r="G66" i="1"/>
  <c r="H66" i="1"/>
  <c r="I66" i="1"/>
  <c r="E76" i="1"/>
  <c r="F76" i="1"/>
  <c r="G76" i="1"/>
  <c r="H76" i="1"/>
  <c r="I76" i="1"/>
  <c r="E87" i="1"/>
  <c r="F87" i="1"/>
  <c r="G87" i="1"/>
  <c r="H87" i="1"/>
  <c r="I87" i="1"/>
  <c r="E94" i="1"/>
  <c r="F94" i="1"/>
  <c r="G94" i="1"/>
  <c r="H94" i="1"/>
  <c r="I94" i="1"/>
  <c r="E96" i="1"/>
  <c r="F96" i="1"/>
  <c r="G96" i="1"/>
  <c r="H96" i="1"/>
  <c r="I96" i="1"/>
  <c r="E98" i="1"/>
  <c r="F98" i="1"/>
  <c r="G98" i="1"/>
  <c r="H98" i="1"/>
  <c r="I98" i="1"/>
  <c r="F99" i="1"/>
  <c r="G99" i="1"/>
  <c r="H99" i="1"/>
  <c r="I99" i="1"/>
  <c r="E100" i="1"/>
  <c r="F100" i="1"/>
  <c r="G100" i="1"/>
  <c r="H100" i="1"/>
  <c r="I100" i="1"/>
  <c r="F108" i="1"/>
  <c r="G108" i="1"/>
  <c r="H108" i="1"/>
  <c r="I108" i="1"/>
  <c r="E109" i="1"/>
  <c r="F109" i="1"/>
  <c r="G109" i="1"/>
  <c r="H109" i="1"/>
  <c r="I109" i="1"/>
  <c r="E112" i="1"/>
  <c r="F112" i="1"/>
  <c r="G112" i="1"/>
  <c r="H112" i="1"/>
  <c r="I112" i="1"/>
  <c r="E113" i="1"/>
  <c r="F113" i="1"/>
  <c r="G113" i="1"/>
  <c r="H113" i="1"/>
  <c r="I113" i="1"/>
  <c r="E126" i="1"/>
  <c r="F126" i="1"/>
  <c r="G126" i="1"/>
  <c r="H126" i="1"/>
  <c r="I126" i="1"/>
  <c r="E128" i="1"/>
  <c r="F128" i="1"/>
  <c r="G128" i="1"/>
  <c r="H128" i="1"/>
  <c r="I128" i="1"/>
  <c r="F30" i="7"/>
  <c r="G30" i="7"/>
  <c r="H30" i="7"/>
  <c r="I30" i="7"/>
  <c r="J30" i="7"/>
  <c r="F32" i="7"/>
  <c r="G32" i="7"/>
  <c r="H32" i="7"/>
  <c r="I32" i="7"/>
  <c r="J32" i="7"/>
  <c r="F34" i="7"/>
  <c r="G34" i="7"/>
  <c r="H34" i="7"/>
  <c r="I34" i="7"/>
  <c r="J34" i="7"/>
  <c r="F37" i="7"/>
  <c r="G37" i="7"/>
  <c r="H37" i="7"/>
  <c r="I37" i="7"/>
  <c r="J37" i="7"/>
  <c r="F58" i="7"/>
  <c r="G58" i="7"/>
  <c r="H58" i="7"/>
  <c r="I58" i="7"/>
  <c r="J58" i="7"/>
  <c r="F62" i="7"/>
  <c r="G62" i="7"/>
  <c r="H62" i="7"/>
  <c r="I62" i="7"/>
  <c r="J62" i="7"/>
  <c r="F67" i="7"/>
  <c r="G67" i="7"/>
  <c r="H67" i="7"/>
  <c r="I67" i="7"/>
  <c r="J67" i="7"/>
  <c r="F71" i="7"/>
  <c r="G71" i="7"/>
  <c r="H71" i="7"/>
  <c r="I71" i="7"/>
  <c r="J71" i="7"/>
  <c r="F73" i="7"/>
  <c r="G73" i="7"/>
  <c r="H73" i="7"/>
  <c r="I73" i="7"/>
  <c r="J73" i="7"/>
  <c r="F78" i="7"/>
  <c r="G78" i="7"/>
  <c r="H78" i="7"/>
  <c r="I78" i="7"/>
  <c r="J78" i="7"/>
  <c r="F82" i="7"/>
  <c r="G82" i="7"/>
  <c r="H82" i="7"/>
  <c r="I82" i="7"/>
  <c r="J82" i="7"/>
  <c r="F83" i="7"/>
  <c r="G83" i="7"/>
  <c r="H83" i="7"/>
  <c r="I83" i="7"/>
  <c r="J83" i="7"/>
  <c r="F85" i="7"/>
  <c r="G85" i="7"/>
  <c r="H85" i="7"/>
  <c r="I85" i="7"/>
  <c r="J85" i="7"/>
  <c r="F86" i="7"/>
  <c r="G86" i="7"/>
  <c r="H86" i="7"/>
  <c r="I86" i="7"/>
  <c r="J86" i="7"/>
  <c r="F96" i="7"/>
  <c r="G96" i="7"/>
  <c r="H96" i="7"/>
  <c r="I96" i="7"/>
  <c r="J96" i="7"/>
  <c r="F107" i="7"/>
  <c r="G107" i="7"/>
  <c r="H107" i="7"/>
  <c r="I107" i="7"/>
  <c r="J107" i="7"/>
  <c r="F114" i="7"/>
  <c r="G114" i="7"/>
  <c r="H114" i="7"/>
  <c r="I114" i="7"/>
  <c r="J114" i="7"/>
  <c r="F116" i="7"/>
  <c r="G116" i="7"/>
  <c r="H116" i="7"/>
  <c r="I116" i="7"/>
  <c r="J116" i="7"/>
  <c r="F118" i="7"/>
  <c r="G118" i="7"/>
  <c r="H118" i="7"/>
  <c r="I118" i="7"/>
  <c r="J118" i="7"/>
  <c r="G119" i="7"/>
  <c r="H119" i="7"/>
  <c r="I119" i="7"/>
  <c r="J119" i="7"/>
  <c r="F120" i="7"/>
  <c r="G120" i="7"/>
  <c r="H120" i="7"/>
  <c r="I120" i="7"/>
  <c r="J120" i="7"/>
  <c r="G128" i="7"/>
  <c r="H128" i="7"/>
  <c r="I128" i="7"/>
  <c r="J128" i="7"/>
  <c r="F129" i="7"/>
  <c r="G129" i="7"/>
  <c r="H129" i="7"/>
  <c r="I129" i="7"/>
  <c r="J129" i="7"/>
  <c r="F132" i="7"/>
  <c r="G132" i="7"/>
  <c r="H132" i="7"/>
  <c r="I132" i="7"/>
  <c r="J132" i="7"/>
  <c r="F133" i="7"/>
  <c r="G133" i="7"/>
  <c r="H133" i="7"/>
  <c r="I133" i="7"/>
  <c r="J133" i="7"/>
  <c r="F146" i="7"/>
  <c r="G146" i="7"/>
  <c r="H146" i="7"/>
  <c r="I146" i="7"/>
  <c r="J146" i="7"/>
  <c r="F148" i="7"/>
  <c r="G148" i="7"/>
  <c r="H148" i="7"/>
  <c r="I148" i="7"/>
  <c r="J148" i="7"/>
  <c r="F30" i="9"/>
  <c r="G30" i="9"/>
  <c r="H30" i="9"/>
  <c r="I30" i="9"/>
  <c r="J30" i="9"/>
  <c r="F32" i="9"/>
  <c r="G32" i="9"/>
  <c r="H32" i="9"/>
  <c r="I32" i="9"/>
  <c r="J32" i="9"/>
  <c r="F34" i="9"/>
  <c r="G34" i="9"/>
  <c r="H34" i="9"/>
  <c r="I34" i="9"/>
  <c r="J34" i="9"/>
  <c r="F37" i="9"/>
  <c r="G37" i="9"/>
  <c r="H37" i="9"/>
  <c r="I37" i="9"/>
  <c r="J37" i="9"/>
  <c r="F58" i="9"/>
  <c r="G58" i="9"/>
  <c r="H58" i="9"/>
  <c r="I58" i="9"/>
  <c r="J58" i="9"/>
  <c r="F62" i="9"/>
  <c r="G62" i="9"/>
  <c r="H62" i="9"/>
  <c r="I62" i="9"/>
  <c r="J62" i="9"/>
  <c r="F67" i="9"/>
  <c r="G67" i="9"/>
  <c r="H67" i="9"/>
  <c r="I67" i="9"/>
  <c r="J67" i="9"/>
  <c r="F71" i="9"/>
  <c r="G71" i="9"/>
  <c r="H71" i="9"/>
  <c r="I71" i="9"/>
  <c r="J71" i="9"/>
  <c r="F73" i="9"/>
  <c r="G73" i="9"/>
  <c r="H73" i="9"/>
  <c r="I73" i="9"/>
  <c r="J73" i="9"/>
  <c r="F78" i="9"/>
  <c r="G78" i="9"/>
  <c r="H78" i="9"/>
  <c r="I78" i="9"/>
  <c r="J78" i="9"/>
  <c r="F82" i="9"/>
  <c r="G82" i="9"/>
  <c r="H82" i="9"/>
  <c r="I82" i="9"/>
  <c r="J82" i="9"/>
  <c r="F83" i="9"/>
  <c r="G83" i="9"/>
  <c r="H83" i="9"/>
  <c r="I83" i="9"/>
  <c r="J83" i="9"/>
  <c r="F85" i="9"/>
  <c r="G85" i="9"/>
  <c r="H85" i="9"/>
  <c r="I85" i="9"/>
  <c r="J85" i="9"/>
  <c r="F86" i="9"/>
  <c r="G86" i="9"/>
  <c r="H86" i="9"/>
  <c r="I86" i="9"/>
  <c r="J86" i="9"/>
  <c r="F96" i="9"/>
  <c r="G96" i="9"/>
  <c r="H96" i="9"/>
  <c r="I96" i="9"/>
  <c r="J96" i="9"/>
  <c r="F107" i="9"/>
  <c r="G107" i="9"/>
  <c r="H107" i="9"/>
  <c r="I107" i="9"/>
  <c r="J107" i="9"/>
  <c r="F114" i="9"/>
  <c r="G114" i="9"/>
  <c r="H114" i="9"/>
  <c r="I114" i="9"/>
  <c r="J114" i="9"/>
  <c r="F116" i="9"/>
  <c r="G116" i="9"/>
  <c r="H116" i="9"/>
  <c r="I116" i="9"/>
  <c r="J116" i="9"/>
  <c r="F118" i="9"/>
  <c r="G118" i="9"/>
  <c r="H118" i="9"/>
  <c r="I118" i="9"/>
  <c r="J118" i="9"/>
  <c r="G119" i="9"/>
  <c r="H119" i="9"/>
  <c r="I119" i="9"/>
  <c r="J119" i="9"/>
  <c r="F120" i="9"/>
  <c r="G120" i="9"/>
  <c r="H120" i="9"/>
  <c r="I120" i="9"/>
  <c r="J120" i="9"/>
  <c r="G128" i="9"/>
  <c r="H128" i="9"/>
  <c r="I128" i="9"/>
  <c r="J128" i="9"/>
  <c r="F129" i="9"/>
  <c r="G129" i="9"/>
  <c r="H129" i="9"/>
  <c r="I129" i="9"/>
  <c r="J129" i="9"/>
  <c r="F132" i="9"/>
  <c r="G132" i="9"/>
  <c r="H132" i="9"/>
  <c r="I132" i="9"/>
  <c r="J132" i="9"/>
  <c r="F133" i="9"/>
  <c r="G133" i="9"/>
  <c r="H133" i="9"/>
  <c r="I133" i="9"/>
  <c r="J133" i="9"/>
  <c r="F146" i="9"/>
  <c r="G146" i="9"/>
  <c r="H146" i="9"/>
  <c r="I146" i="9"/>
  <c r="J146" i="9"/>
  <c r="F148" i="9"/>
  <c r="G148" i="9"/>
  <c r="H148" i="9"/>
  <c r="I148" i="9"/>
  <c r="J148" i="9"/>
  <c r="F30" i="8"/>
  <c r="G30" i="8"/>
  <c r="H30" i="8"/>
  <c r="I30" i="8"/>
  <c r="J30" i="8"/>
  <c r="F32" i="8"/>
  <c r="G32" i="8"/>
  <c r="H32" i="8"/>
  <c r="I32" i="8"/>
  <c r="J32" i="8"/>
  <c r="F34" i="8"/>
  <c r="G34" i="8"/>
  <c r="H34" i="8"/>
  <c r="I34" i="8"/>
  <c r="J34" i="8"/>
  <c r="F37" i="8"/>
  <c r="G37" i="8"/>
  <c r="H37" i="8"/>
  <c r="I37" i="8"/>
  <c r="J37" i="8"/>
  <c r="F58" i="8"/>
  <c r="G58" i="8"/>
  <c r="H58" i="8"/>
  <c r="I58" i="8"/>
  <c r="J58" i="8"/>
  <c r="F62" i="8"/>
  <c r="G62" i="8"/>
  <c r="H62" i="8"/>
  <c r="I62" i="8"/>
  <c r="J62" i="8"/>
  <c r="F67" i="8"/>
  <c r="G67" i="8"/>
  <c r="H67" i="8"/>
  <c r="I67" i="8"/>
  <c r="J67" i="8"/>
  <c r="F71" i="8"/>
  <c r="G71" i="8"/>
  <c r="H71" i="8"/>
  <c r="I71" i="8"/>
  <c r="J71" i="8"/>
  <c r="F73" i="8"/>
  <c r="G73" i="8"/>
  <c r="H73" i="8"/>
  <c r="I73" i="8"/>
  <c r="J73" i="8"/>
  <c r="F78" i="8"/>
  <c r="G78" i="8"/>
  <c r="H78" i="8"/>
  <c r="I78" i="8"/>
  <c r="J78" i="8"/>
  <c r="F82" i="8"/>
  <c r="G82" i="8"/>
  <c r="H82" i="8"/>
  <c r="I82" i="8"/>
  <c r="J82" i="8"/>
  <c r="F83" i="8"/>
  <c r="G83" i="8"/>
  <c r="H83" i="8"/>
  <c r="I83" i="8"/>
  <c r="J83" i="8"/>
  <c r="F85" i="8"/>
  <c r="G85" i="8"/>
  <c r="H85" i="8"/>
  <c r="I85" i="8"/>
  <c r="J85" i="8"/>
  <c r="F86" i="8"/>
  <c r="G86" i="8"/>
  <c r="H86" i="8"/>
  <c r="I86" i="8"/>
  <c r="J86" i="8"/>
  <c r="F96" i="8"/>
  <c r="G96" i="8"/>
  <c r="H96" i="8"/>
  <c r="I96" i="8"/>
  <c r="J96" i="8"/>
  <c r="F107" i="8"/>
  <c r="G107" i="8"/>
  <c r="H107" i="8"/>
  <c r="I107" i="8"/>
  <c r="J107" i="8"/>
  <c r="F114" i="8"/>
  <c r="G114" i="8"/>
  <c r="H114" i="8"/>
  <c r="I114" i="8"/>
  <c r="J114" i="8"/>
  <c r="F116" i="8"/>
  <c r="G116" i="8"/>
  <c r="H116" i="8"/>
  <c r="I116" i="8"/>
  <c r="J116" i="8"/>
  <c r="F118" i="8"/>
  <c r="G118" i="8"/>
  <c r="H118" i="8"/>
  <c r="I118" i="8"/>
  <c r="J118" i="8"/>
  <c r="G119" i="8"/>
  <c r="H119" i="8"/>
  <c r="I119" i="8"/>
  <c r="J119" i="8"/>
  <c r="F120" i="8"/>
  <c r="G120" i="8"/>
  <c r="H120" i="8"/>
  <c r="I120" i="8"/>
  <c r="J120" i="8"/>
  <c r="G128" i="8"/>
  <c r="H128" i="8"/>
  <c r="I128" i="8"/>
  <c r="J128" i="8"/>
  <c r="F129" i="8"/>
  <c r="G129" i="8"/>
  <c r="H129" i="8"/>
  <c r="I129" i="8"/>
  <c r="J129" i="8"/>
  <c r="F132" i="8"/>
  <c r="G132" i="8"/>
  <c r="H132" i="8"/>
  <c r="I132" i="8"/>
  <c r="J132" i="8"/>
  <c r="F133" i="8"/>
  <c r="G133" i="8"/>
  <c r="H133" i="8"/>
  <c r="I133" i="8"/>
  <c r="J133" i="8"/>
  <c r="F146" i="8"/>
  <c r="G146" i="8"/>
  <c r="H146" i="8"/>
  <c r="I146" i="8"/>
  <c r="J146" i="8"/>
  <c r="F148" i="8"/>
  <c r="G148" i="8"/>
  <c r="H148" i="8"/>
  <c r="I148" i="8"/>
  <c r="J148" i="8"/>
  <c r="F30" i="4"/>
  <c r="G30" i="4"/>
  <c r="H30" i="4"/>
  <c r="I30" i="4"/>
  <c r="J30" i="4"/>
  <c r="F32" i="4"/>
  <c r="G32" i="4"/>
  <c r="H32" i="4"/>
  <c r="I32" i="4"/>
  <c r="J32" i="4"/>
  <c r="F34" i="4"/>
  <c r="G34" i="4"/>
  <c r="H34" i="4"/>
  <c r="I34" i="4"/>
  <c r="J34" i="4"/>
  <c r="F37" i="4"/>
  <c r="G37" i="4"/>
  <c r="H37" i="4"/>
  <c r="I37" i="4"/>
  <c r="J37" i="4"/>
  <c r="F58" i="4"/>
  <c r="G58" i="4"/>
  <c r="H58" i="4"/>
  <c r="I58" i="4"/>
  <c r="J58" i="4"/>
  <c r="F62" i="4"/>
  <c r="G62" i="4"/>
  <c r="H62" i="4"/>
  <c r="I62" i="4"/>
  <c r="J62" i="4"/>
  <c r="F67" i="4"/>
  <c r="G67" i="4"/>
  <c r="H67" i="4"/>
  <c r="I67" i="4"/>
  <c r="J67" i="4"/>
  <c r="F71" i="4"/>
  <c r="G71" i="4"/>
  <c r="H71" i="4"/>
  <c r="I71" i="4"/>
  <c r="J71" i="4"/>
  <c r="F73" i="4"/>
  <c r="G73" i="4"/>
  <c r="H73" i="4"/>
  <c r="I73" i="4"/>
  <c r="J73" i="4"/>
  <c r="F78" i="4"/>
  <c r="G78" i="4"/>
  <c r="H78" i="4"/>
  <c r="I78" i="4"/>
  <c r="J78" i="4"/>
  <c r="F82" i="4"/>
  <c r="G82" i="4"/>
  <c r="H82" i="4"/>
  <c r="I82" i="4"/>
  <c r="J82" i="4"/>
  <c r="F83" i="4"/>
  <c r="G83" i="4"/>
  <c r="H83" i="4"/>
  <c r="I83" i="4"/>
  <c r="J83" i="4"/>
  <c r="F85" i="4"/>
  <c r="G85" i="4"/>
  <c r="H85" i="4"/>
  <c r="I85" i="4"/>
  <c r="J85" i="4"/>
  <c r="F86" i="4"/>
  <c r="G86" i="4"/>
  <c r="H86" i="4"/>
  <c r="I86" i="4"/>
  <c r="J86" i="4"/>
  <c r="F96" i="4"/>
  <c r="G96" i="4"/>
  <c r="H96" i="4"/>
  <c r="I96" i="4"/>
  <c r="J96" i="4"/>
  <c r="F107" i="4"/>
  <c r="G107" i="4"/>
  <c r="H107" i="4"/>
  <c r="I107" i="4"/>
  <c r="J107" i="4"/>
  <c r="F114" i="4"/>
  <c r="G114" i="4"/>
  <c r="H114" i="4"/>
  <c r="I114" i="4"/>
  <c r="J114" i="4"/>
  <c r="F116" i="4"/>
  <c r="G116" i="4"/>
  <c r="H116" i="4"/>
  <c r="I116" i="4"/>
  <c r="J116" i="4"/>
  <c r="F118" i="4"/>
  <c r="G118" i="4"/>
  <c r="H118" i="4"/>
  <c r="I118" i="4"/>
  <c r="J118" i="4"/>
  <c r="G119" i="4"/>
  <c r="H119" i="4"/>
  <c r="I119" i="4"/>
  <c r="J119" i="4"/>
  <c r="F120" i="4"/>
  <c r="G120" i="4"/>
  <c r="H120" i="4"/>
  <c r="I120" i="4"/>
  <c r="J120" i="4"/>
  <c r="G128" i="4"/>
  <c r="H128" i="4"/>
  <c r="I128" i="4"/>
  <c r="J128" i="4"/>
  <c r="F129" i="4"/>
  <c r="G129" i="4"/>
  <c r="H129" i="4"/>
  <c r="I129" i="4"/>
  <c r="J129" i="4"/>
  <c r="F132" i="4"/>
  <c r="G132" i="4"/>
  <c r="H132" i="4"/>
  <c r="I132" i="4"/>
  <c r="J132" i="4"/>
  <c r="F133" i="4"/>
  <c r="G133" i="4"/>
  <c r="H133" i="4"/>
  <c r="I133" i="4"/>
  <c r="J133" i="4"/>
  <c r="F146" i="4"/>
  <c r="G146" i="4"/>
  <c r="H146" i="4"/>
  <c r="I146" i="4"/>
  <c r="J146" i="4"/>
  <c r="F148" i="4"/>
  <c r="G148" i="4"/>
  <c r="H148" i="4"/>
  <c r="I148" i="4"/>
  <c r="J148" i="4"/>
  <c r="F30" i="6"/>
  <c r="G30" i="6"/>
  <c r="H30" i="6"/>
  <c r="I30" i="6"/>
  <c r="J30" i="6"/>
  <c r="F32" i="6"/>
  <c r="G32" i="6"/>
  <c r="H32" i="6"/>
  <c r="I32" i="6"/>
  <c r="J32" i="6"/>
  <c r="F34" i="6"/>
  <c r="G34" i="6"/>
  <c r="H34" i="6"/>
  <c r="I34" i="6"/>
  <c r="J34" i="6"/>
  <c r="F37" i="6"/>
  <c r="G37" i="6"/>
  <c r="H37" i="6"/>
  <c r="I37" i="6"/>
  <c r="J37" i="6"/>
  <c r="F58" i="6"/>
  <c r="G58" i="6"/>
  <c r="H58" i="6"/>
  <c r="I58" i="6"/>
  <c r="J58" i="6"/>
  <c r="F62" i="6"/>
  <c r="G62" i="6"/>
  <c r="H62" i="6"/>
  <c r="I62" i="6"/>
  <c r="J62" i="6"/>
  <c r="F67" i="6"/>
  <c r="G67" i="6"/>
  <c r="H67" i="6"/>
  <c r="I67" i="6"/>
  <c r="J67" i="6"/>
  <c r="F71" i="6"/>
  <c r="G71" i="6"/>
  <c r="H71" i="6"/>
  <c r="I71" i="6"/>
  <c r="J71" i="6"/>
  <c r="F73" i="6"/>
  <c r="G73" i="6"/>
  <c r="H73" i="6"/>
  <c r="I73" i="6"/>
  <c r="J73" i="6"/>
  <c r="F78" i="6"/>
  <c r="G78" i="6"/>
  <c r="H78" i="6"/>
  <c r="I78" i="6"/>
  <c r="J78" i="6"/>
  <c r="F82" i="6"/>
  <c r="G82" i="6"/>
  <c r="H82" i="6"/>
  <c r="I82" i="6"/>
  <c r="J82" i="6"/>
  <c r="F83" i="6"/>
  <c r="G83" i="6"/>
  <c r="H83" i="6"/>
  <c r="I83" i="6"/>
  <c r="J83" i="6"/>
  <c r="F85" i="6"/>
  <c r="G85" i="6"/>
  <c r="H85" i="6"/>
  <c r="I85" i="6"/>
  <c r="J85" i="6"/>
  <c r="F86" i="6"/>
  <c r="G86" i="6"/>
  <c r="H86" i="6"/>
  <c r="I86" i="6"/>
  <c r="J86" i="6"/>
  <c r="F96" i="6"/>
  <c r="G96" i="6"/>
  <c r="H96" i="6"/>
  <c r="I96" i="6"/>
  <c r="J96" i="6"/>
  <c r="F107" i="6"/>
  <c r="G107" i="6"/>
  <c r="H107" i="6"/>
  <c r="I107" i="6"/>
  <c r="J107" i="6"/>
  <c r="F114" i="6"/>
  <c r="G114" i="6"/>
  <c r="H114" i="6"/>
  <c r="I114" i="6"/>
  <c r="J114" i="6"/>
  <c r="F116" i="6"/>
  <c r="G116" i="6"/>
  <c r="H116" i="6"/>
  <c r="I116" i="6"/>
  <c r="J116" i="6"/>
  <c r="F118" i="6"/>
  <c r="G118" i="6"/>
  <c r="H118" i="6"/>
  <c r="I118" i="6"/>
  <c r="J118" i="6"/>
  <c r="G119" i="6"/>
  <c r="H119" i="6"/>
  <c r="I119" i="6"/>
  <c r="J119" i="6"/>
  <c r="F120" i="6"/>
  <c r="G120" i="6"/>
  <c r="H120" i="6"/>
  <c r="I120" i="6"/>
  <c r="J120" i="6"/>
  <c r="G128" i="6"/>
  <c r="H128" i="6"/>
  <c r="I128" i="6"/>
  <c r="J128" i="6"/>
  <c r="F129" i="6"/>
  <c r="G129" i="6"/>
  <c r="H129" i="6"/>
  <c r="I129" i="6"/>
  <c r="J129" i="6"/>
  <c r="F132" i="6"/>
  <c r="G132" i="6"/>
  <c r="H132" i="6"/>
  <c r="I132" i="6"/>
  <c r="J132" i="6"/>
  <c r="F133" i="6"/>
  <c r="G133" i="6"/>
  <c r="H133" i="6"/>
  <c r="I133" i="6"/>
  <c r="J133" i="6"/>
  <c r="F146" i="6"/>
  <c r="G146" i="6"/>
  <c r="H146" i="6"/>
  <c r="I146" i="6"/>
  <c r="J146" i="6"/>
  <c r="F148" i="6"/>
  <c r="G148" i="6"/>
  <c r="H148" i="6"/>
  <c r="I148" i="6"/>
  <c r="J14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Samuel</author>
  </authors>
  <commentList>
    <comment ref="A52" authorId="0" shapeId="0" xr:uid="{E25F42CB-095A-4C47-A108-862C4A193D9F}">
      <text>
        <r>
          <rPr>
            <b/>
            <sz val="9"/>
            <color indexed="81"/>
            <rFont val="Tahoma"/>
            <charset val="1"/>
          </rPr>
          <t>Samuel:</t>
        </r>
        <r>
          <rPr>
            <sz val="9"/>
            <color indexed="81"/>
            <rFont val="Tahoma"/>
            <charset val="1"/>
          </rPr>
          <t xml:space="preserve">
This equals the sumof all monthly principal payments for all loans in the next year,that is, wihtin 12 months from the date of the balance sheet.</t>
        </r>
      </text>
    </comment>
    <comment ref="A56" authorId="0" shapeId="0" xr:uid="{EF104C7F-C492-4B22-8EF4-86B06359C13C}">
      <text>
        <r>
          <rPr>
            <b/>
            <sz val="9"/>
            <color indexed="81"/>
            <rFont val="Tahoma"/>
            <charset val="1"/>
          </rPr>
          <t>Samuel:</t>
        </r>
        <r>
          <rPr>
            <sz val="9"/>
            <color indexed="81"/>
            <rFont val="Tahoma"/>
            <charset val="1"/>
          </rPr>
          <t xml:space="preserve">
We take all outstanding loans and subtract the principal payments for the next 2 months from this. </t>
        </r>
      </text>
    </comment>
    <comment ref="A69" authorId="0" shapeId="0" xr:uid="{EF4B9C5F-76DB-4A1B-9E59-A05BB4061ED9}">
      <text>
        <r>
          <rPr>
            <b/>
            <sz val="9"/>
            <color indexed="81"/>
            <rFont val="Tahoma"/>
            <family val="2"/>
          </rPr>
          <t>Samuel:</t>
        </r>
        <r>
          <rPr>
            <sz val="9"/>
            <color indexed="81"/>
            <rFont val="Tahoma"/>
            <family val="2"/>
          </rPr>
          <t xml:space="preserve">
When AR increases, sales increase as welll.Its why we use per day sales to find how long it would take to convert AR balanes to sales </t>
        </r>
      </text>
    </comment>
    <comment ref="A70" authorId="0" shapeId="0" xr:uid="{61E2DEFD-DBE4-4AC6-8255-0968B0BEADB3}">
      <text>
        <r>
          <rPr>
            <b/>
            <sz val="9"/>
            <color indexed="81"/>
            <rFont val="Tahoma"/>
            <family val="2"/>
          </rPr>
          <t xml:space="preserve">Samuel:
</t>
        </r>
        <r>
          <rPr>
            <sz val="9"/>
            <color indexed="81"/>
            <rFont val="Tahoma"/>
            <family val="2"/>
          </rPr>
          <t>Basically,Inventory=COGS  and inventory transforms into COGS when a sale is mad. We thus find the no. of days it takes to convert inventory into COGS.</t>
        </r>
      </text>
    </comment>
    <comment ref="A75" authorId="0" shapeId="0" xr:uid="{EEF79BE1-C9A7-49EA-8AA3-DE52EBADDD86}">
      <text>
        <r>
          <rPr>
            <b/>
            <sz val="9"/>
            <color indexed="81"/>
            <rFont val="Tahoma"/>
            <charset val="1"/>
          </rPr>
          <t>Samuel:</t>
        </r>
        <r>
          <rPr>
            <sz val="9"/>
            <color indexed="81"/>
            <rFont val="Tahoma"/>
            <charset val="1"/>
          </rPr>
          <t xml:space="preserve">
I always asked:Why dowe not account for cash flows for acccounts such as interest expense: well,since we are using the indirect method, we have already accounted for it below SG&amp;A nd hence net income.We are now adjusting net income  with the balance sheet accounts that can not feature in net income</t>
        </r>
      </text>
    </comment>
    <comment ref="A78" authorId="0" shapeId="0" xr:uid="{3530B9DB-E0FC-4CD3-9E78-FBD644F4C42D}">
      <text>
        <r>
          <rPr>
            <b/>
            <sz val="9"/>
            <color indexed="81"/>
            <rFont val="Tahoma"/>
            <charset val="1"/>
          </rPr>
          <t xml:space="preserve">Samuel:
</t>
        </r>
        <r>
          <rPr>
            <sz val="9"/>
            <color indexed="81"/>
            <rFont val="Tahoma"/>
            <family val="2"/>
          </rPr>
          <t xml:space="preserve">Rather than adjust net income for deprec. &amp; amort., we could have used EBITDA and subtracted interest an taxes,thoug that seems much less efficient than just adjusting net income </t>
        </r>
      </text>
    </comment>
    <comment ref="A95" authorId="0" shapeId="0" xr:uid="{6B01F8E7-E792-45D9-BE71-97DA5440FD95}">
      <text>
        <r>
          <rPr>
            <b/>
            <sz val="9"/>
            <color indexed="81"/>
            <rFont val="Tahoma"/>
            <charset val="1"/>
          </rPr>
          <t>Samuel:</t>
        </r>
        <r>
          <rPr>
            <sz val="9"/>
            <color indexed="81"/>
            <rFont val="Tahoma"/>
            <charset val="1"/>
          </rPr>
          <t xml:space="preserve">
This could either by cash that came in from issuing corporate bonds or cash that hat left the business in paying off current portions of long term debt or the company could borow money and pay off loans at the same time.In this case, we assume that the company pays off current portions of debt and finances its operations with a revolver.In reality, the comapny may finance opertions with some combo of  notes,commercial paper and  revolver         </t>
        </r>
      </text>
    </comment>
    <comment ref="A110" authorId="0" shapeId="0" xr:uid="{062B527E-352E-47B1-99DF-39F027816379}">
      <text>
        <r>
          <rPr>
            <b/>
            <sz val="9"/>
            <color indexed="81"/>
            <rFont val="Tahoma"/>
            <charset val="1"/>
          </rPr>
          <t>Samuel:</t>
        </r>
        <r>
          <rPr>
            <sz val="9"/>
            <color indexed="81"/>
            <rFont val="Tahoma"/>
            <charset val="1"/>
          </rPr>
          <t xml:space="preserve">
We neglect to include cash flow from L.O.C bcos we now want to determine if we now have enough cash for operations.If we have cash in excess of operations, then we pay off any revolver balances.If we do not, we take in cash from the revolver.</t>
        </r>
      </text>
    </comment>
    <comment ref="D113" authorId="0" shapeId="0" xr:uid="{6D6F2406-A776-4D1E-834D-F4AEF31ADBF1}">
      <text>
        <r>
          <rPr>
            <b/>
            <sz val="9"/>
            <color indexed="81"/>
            <rFont val="Tahoma"/>
            <family val="2"/>
          </rPr>
          <t>Samuel:</t>
        </r>
        <r>
          <rPr>
            <sz val="9"/>
            <color indexed="81"/>
            <rFont val="Tahoma"/>
            <family val="2"/>
          </rPr>
          <t xml:space="preserve">
There is a reason we input the historical values for the L.O.C on the debt schedule.Because we need it for the cash sweep formula(i.emax formula),which also allows us to calculate the final balances or the revolve</t>
        </r>
      </text>
    </comment>
    <comment ref="A118" authorId="0" shapeId="0" xr:uid="{EC07C333-B5F4-4BE5-B852-9929A11C0B01}">
      <text>
        <r>
          <rPr>
            <b/>
            <sz val="9"/>
            <color indexed="81"/>
            <rFont val="Tahoma"/>
            <family val="2"/>
          </rPr>
          <t>Samuel:</t>
        </r>
        <r>
          <rPr>
            <sz val="9"/>
            <color indexed="81"/>
            <rFont val="Tahoma"/>
            <family val="2"/>
          </rPr>
          <t xml:space="preserve">
Since we assumed that we did not issue any debt , we assume tht current total yearly payments of principals wll be the same until the entire loan rolls of the schedule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Samuel</author>
  </authors>
  <commentList>
    <comment ref="A10" authorId="0" shapeId="0" xr:uid="{8A4F8EB8-F968-472A-981E-080F777D0801}">
      <text>
        <r>
          <rPr>
            <b/>
            <sz val="9"/>
            <color indexed="81"/>
            <rFont val="Tahoma"/>
            <family val="2"/>
          </rPr>
          <t>Samuel:</t>
        </r>
        <r>
          <rPr>
            <sz val="9"/>
            <color indexed="81"/>
            <rFont val="Tahoma"/>
            <family val="2"/>
          </rPr>
          <t xml:space="preserve">
Cost of goods sold has been broken down into its components to see what drives COGS as revenue grows.
</t>
        </r>
      </text>
    </comment>
    <comment ref="A12" authorId="0" shapeId="0" xr:uid="{04BF1A5C-B956-49ED-B4D0-39E281FD3F65}">
      <text>
        <r>
          <rPr>
            <b/>
            <sz val="9"/>
            <color indexed="81"/>
            <rFont val="Tahoma"/>
            <family val="2"/>
          </rPr>
          <t>Samuel:</t>
        </r>
        <r>
          <rPr>
            <sz val="9"/>
            <color indexed="81"/>
            <rFont val="Tahoma"/>
            <family val="2"/>
          </rPr>
          <t xml:space="preserve">
we  can assume labour grows as revenue grows o we assume revenue growth is not influenced by labour and hencelabour growht should be streamlined.In either case , one needs to think carefully about the particular business and whether either assumption is applicable</t>
        </r>
      </text>
    </comment>
    <comment ref="A14" authorId="0" shapeId="0" xr:uid="{CADC2AA2-BE0D-4EBA-A9AD-6AB13393FF31}">
      <text>
        <r>
          <rPr>
            <b/>
            <sz val="9"/>
            <color indexed="81"/>
            <rFont val="Tahoma"/>
            <family val="2"/>
          </rPr>
          <t>Samuel:</t>
        </r>
        <r>
          <rPr>
            <sz val="9"/>
            <color indexed="81"/>
            <rFont val="Tahoma"/>
            <family val="2"/>
          </rPr>
          <t xml:space="preserve">
Like labour, we can assume rent grows proportionally to revenue or grows independently of revenue(cud be influunced rising property prices). In either case we need to look a the type of bsiness and make reasonable assumptions while building the model.</t>
        </r>
      </text>
    </comment>
    <comment ref="A72" authorId="0" shapeId="0" xr:uid="{361BF3DF-1CBB-410A-9289-3DC774534F30}">
      <text>
        <r>
          <rPr>
            <b/>
            <sz val="9"/>
            <color indexed="81"/>
            <rFont val="Tahoma"/>
            <charset val="1"/>
          </rPr>
          <t>Samuel:</t>
        </r>
        <r>
          <rPr>
            <sz val="9"/>
            <color indexed="81"/>
            <rFont val="Tahoma"/>
            <charset val="1"/>
          </rPr>
          <t xml:space="preserve">
This equals the sumof all monthly principal payments for all loans in the next year,that is, wihtin 12 months from the date of the balance sheet.</t>
        </r>
      </text>
    </comment>
    <comment ref="A76" authorId="0" shapeId="0" xr:uid="{975340F5-04A3-4DE4-B021-729A28E00558}">
      <text>
        <r>
          <rPr>
            <b/>
            <sz val="9"/>
            <color indexed="81"/>
            <rFont val="Tahoma"/>
            <charset val="1"/>
          </rPr>
          <t>Samuel:</t>
        </r>
        <r>
          <rPr>
            <sz val="9"/>
            <color indexed="81"/>
            <rFont val="Tahoma"/>
            <charset val="1"/>
          </rPr>
          <t xml:space="preserve">
We take all outstanding loans and subtract the principal payments for the next 2 months from this. </t>
        </r>
      </text>
    </comment>
    <comment ref="A89" authorId="0" shapeId="0" xr:uid="{8B024014-701C-4992-B07A-8320D84BECA7}">
      <text>
        <r>
          <rPr>
            <b/>
            <sz val="9"/>
            <color indexed="81"/>
            <rFont val="Tahoma"/>
            <family val="2"/>
          </rPr>
          <t>Samuel:</t>
        </r>
        <r>
          <rPr>
            <sz val="9"/>
            <color indexed="81"/>
            <rFont val="Tahoma"/>
            <family val="2"/>
          </rPr>
          <t xml:space="preserve">
When AR increases, sales increase as welll.Its why we use per day sales to find how long it would take to convert AR balanes to sales </t>
        </r>
      </text>
    </comment>
    <comment ref="A90" authorId="0" shapeId="0" xr:uid="{E3DD1D7E-FCA1-43D8-B36E-3F674E607517}">
      <text>
        <r>
          <rPr>
            <b/>
            <sz val="9"/>
            <color indexed="81"/>
            <rFont val="Tahoma"/>
            <family val="2"/>
          </rPr>
          <t xml:space="preserve">Samuel:
</t>
        </r>
        <r>
          <rPr>
            <sz val="9"/>
            <color indexed="81"/>
            <rFont val="Tahoma"/>
            <family val="2"/>
          </rPr>
          <t>Basically,Inventory=COGS  and inventory transforms into COGS when a sale is mad. We thus find the no. of days it takes to convert inventory into COGS.</t>
        </r>
      </text>
    </comment>
    <comment ref="A95" authorId="0" shapeId="0" xr:uid="{025D5D43-C536-4A5F-80FD-F87122EE6F84}">
      <text>
        <r>
          <rPr>
            <b/>
            <sz val="9"/>
            <color indexed="81"/>
            <rFont val="Tahoma"/>
            <charset val="1"/>
          </rPr>
          <t>Samuel:</t>
        </r>
        <r>
          <rPr>
            <sz val="9"/>
            <color indexed="81"/>
            <rFont val="Tahoma"/>
            <charset val="1"/>
          </rPr>
          <t xml:space="preserve">
I always asked:Why dowe not account for cash flows for acccounts such as interest expense: well,since we are using the indirect method, we have already accounted for it below SG&amp;A nd hence net income.We are now adjusting net income  with the balance sheet accounts that can not feature in net income</t>
        </r>
      </text>
    </comment>
    <comment ref="A98" authorId="0" shapeId="0" xr:uid="{B6F5D0FB-29E2-4832-ABAE-21766E35D1CA}">
      <text>
        <r>
          <rPr>
            <b/>
            <sz val="9"/>
            <color indexed="81"/>
            <rFont val="Tahoma"/>
            <charset val="1"/>
          </rPr>
          <t xml:space="preserve">Samuel:
</t>
        </r>
        <r>
          <rPr>
            <sz val="9"/>
            <color indexed="81"/>
            <rFont val="Tahoma"/>
            <family val="2"/>
          </rPr>
          <t xml:space="preserve">Rather than adjust net income for deprec. &amp; amort., we could have used EBITDA and subtracted interest an taxes,thoug that seems much less efficient than just adjusting net income </t>
        </r>
      </text>
    </comment>
    <comment ref="A115" authorId="0" shapeId="0" xr:uid="{8ADA87E5-2086-4816-8B74-19940D4648C7}">
      <text>
        <r>
          <rPr>
            <b/>
            <sz val="9"/>
            <color indexed="81"/>
            <rFont val="Tahoma"/>
            <charset val="1"/>
          </rPr>
          <t>Samuel:</t>
        </r>
        <r>
          <rPr>
            <sz val="9"/>
            <color indexed="81"/>
            <rFont val="Tahoma"/>
            <charset val="1"/>
          </rPr>
          <t xml:space="preserve">
This could either by cash that came in from issuing corporate bonds or cash that hat left the business in paying off current portions of long term debt or the company could borow money and pay off loans at the same time.In this case, we assume that the company pays off current portions of debt and finances its operations with a revolver.In reality, the comapny may finance opertions with some combo of  notes,commercial paper and  revolver         </t>
        </r>
      </text>
    </comment>
    <comment ref="A130" authorId="0" shapeId="0" xr:uid="{2812A004-E744-4D7C-9D5D-AE299E7E8293}">
      <text>
        <r>
          <rPr>
            <b/>
            <sz val="9"/>
            <color indexed="81"/>
            <rFont val="Tahoma"/>
            <charset val="1"/>
          </rPr>
          <t>Samuel:</t>
        </r>
        <r>
          <rPr>
            <sz val="9"/>
            <color indexed="81"/>
            <rFont val="Tahoma"/>
            <charset val="1"/>
          </rPr>
          <t xml:space="preserve">
We neglect to include cash flow from L.O.C bcos we now want to determine if we now have enough cash for operations.If we have cash in excess of operations, then we pay off any revolver balances.If we do not, we take in cash from the revolver.</t>
        </r>
      </text>
    </comment>
    <comment ref="E133" authorId="0" shapeId="0" xr:uid="{1D32DBEB-ACF6-4315-BA4C-ABFAD673C5EA}">
      <text>
        <r>
          <rPr>
            <b/>
            <sz val="9"/>
            <color indexed="81"/>
            <rFont val="Tahoma"/>
            <family val="2"/>
          </rPr>
          <t>Samuel:</t>
        </r>
        <r>
          <rPr>
            <sz val="9"/>
            <color indexed="81"/>
            <rFont val="Tahoma"/>
            <family val="2"/>
          </rPr>
          <t xml:space="preserve">
There is a reason we input the historical values for the L.O.C on the debt schedule.Because we need it for the cash sweep formula(i.emax formula),which also allows us to calculate the final balances or the revolve</t>
        </r>
      </text>
    </comment>
    <comment ref="A138" authorId="0" shapeId="0" xr:uid="{50F4E392-6DC0-4577-AAEF-6CAE48623729}">
      <text>
        <r>
          <rPr>
            <b/>
            <sz val="9"/>
            <color indexed="81"/>
            <rFont val="Tahoma"/>
            <family val="2"/>
          </rPr>
          <t>Samuel:</t>
        </r>
        <r>
          <rPr>
            <sz val="9"/>
            <color indexed="81"/>
            <rFont val="Tahoma"/>
            <family val="2"/>
          </rPr>
          <t xml:space="preserve">
Since we assumed that we did not issue any debt , we assume tht current total yearly payments of principals wll be the same until the entire loan rolls of the schedule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Samuel</author>
  </authors>
  <commentList>
    <comment ref="A10" authorId="0" shapeId="0" xr:uid="{9E35C15D-075D-4F50-A463-4399C3364CD1}">
      <text>
        <r>
          <rPr>
            <b/>
            <sz val="9"/>
            <color indexed="81"/>
            <rFont val="Tahoma"/>
            <family val="2"/>
          </rPr>
          <t>Samuel:</t>
        </r>
        <r>
          <rPr>
            <sz val="9"/>
            <color indexed="81"/>
            <rFont val="Tahoma"/>
            <family val="2"/>
          </rPr>
          <t xml:space="preserve">
Cost of goods sold has been broken down into its components to see what drives COGS as revenue grows.
</t>
        </r>
      </text>
    </comment>
    <comment ref="A12" authorId="0" shapeId="0" xr:uid="{0EEDB361-07F5-41BD-B2C0-D89A7C38FCFA}">
      <text>
        <r>
          <rPr>
            <b/>
            <sz val="9"/>
            <color indexed="81"/>
            <rFont val="Tahoma"/>
            <family val="2"/>
          </rPr>
          <t>Samuel:</t>
        </r>
        <r>
          <rPr>
            <sz val="9"/>
            <color indexed="81"/>
            <rFont val="Tahoma"/>
            <family val="2"/>
          </rPr>
          <t xml:space="preserve">
we  can assume labour grows as revenue grows o we assume revenue growth is not influenced by labour and hencelabour growht should be streamlined.In either case , one needs to think carefully about the particular business and whether either assumption is applicable</t>
        </r>
      </text>
    </comment>
    <comment ref="A14" authorId="0" shapeId="0" xr:uid="{1965688E-AD49-40AD-9EB4-3104756B5096}">
      <text>
        <r>
          <rPr>
            <b/>
            <sz val="9"/>
            <color indexed="81"/>
            <rFont val="Tahoma"/>
            <family val="2"/>
          </rPr>
          <t>Samuel:</t>
        </r>
        <r>
          <rPr>
            <sz val="9"/>
            <color indexed="81"/>
            <rFont val="Tahoma"/>
            <family val="2"/>
          </rPr>
          <t xml:space="preserve">
Like labour, we can assume rent grows proportionally to revenue or grows independently of revenue(cud be influunced rising property prices). In either case we need to look a the type of bsiness and make reasonable assumptions while building the model.</t>
        </r>
      </text>
    </comment>
    <comment ref="A72" authorId="0" shapeId="0" xr:uid="{132CA17D-392D-4263-A252-06C914FAD610}">
      <text>
        <r>
          <rPr>
            <b/>
            <sz val="9"/>
            <color indexed="81"/>
            <rFont val="Tahoma"/>
            <charset val="1"/>
          </rPr>
          <t>Samuel:</t>
        </r>
        <r>
          <rPr>
            <sz val="9"/>
            <color indexed="81"/>
            <rFont val="Tahoma"/>
            <charset val="1"/>
          </rPr>
          <t xml:space="preserve">
This equals the sumof all monthly principal payments for all loans in the next year,that is, wihtin 12 months from the date of the balance sheet.</t>
        </r>
      </text>
    </comment>
    <comment ref="A76" authorId="0" shapeId="0" xr:uid="{14A0346B-92CF-4A0D-B37E-A045057B8ACD}">
      <text>
        <r>
          <rPr>
            <b/>
            <sz val="9"/>
            <color indexed="81"/>
            <rFont val="Tahoma"/>
            <charset val="1"/>
          </rPr>
          <t>Samuel:</t>
        </r>
        <r>
          <rPr>
            <sz val="9"/>
            <color indexed="81"/>
            <rFont val="Tahoma"/>
            <charset val="1"/>
          </rPr>
          <t xml:space="preserve">
We take all outstanding loans and subtract the principal payments for the next 2 months from this. </t>
        </r>
      </text>
    </comment>
    <comment ref="A89" authorId="0" shapeId="0" xr:uid="{3955BC3D-528D-45DC-9D9E-F5FEAAEB81F3}">
      <text>
        <r>
          <rPr>
            <b/>
            <sz val="9"/>
            <color indexed="81"/>
            <rFont val="Tahoma"/>
            <family val="2"/>
          </rPr>
          <t>Samuel:</t>
        </r>
        <r>
          <rPr>
            <sz val="9"/>
            <color indexed="81"/>
            <rFont val="Tahoma"/>
            <family val="2"/>
          </rPr>
          <t xml:space="preserve">
When AR increases, sales increase as welll.Its why we use per day sales to find how long it would take to convert AR balanes to sales </t>
        </r>
      </text>
    </comment>
    <comment ref="A90" authorId="0" shapeId="0" xr:uid="{AF4381E6-DE31-443D-89D5-4D8289FEC6CD}">
      <text>
        <r>
          <rPr>
            <b/>
            <sz val="9"/>
            <color indexed="81"/>
            <rFont val="Tahoma"/>
            <family val="2"/>
          </rPr>
          <t xml:space="preserve">Samuel:
</t>
        </r>
        <r>
          <rPr>
            <sz val="9"/>
            <color indexed="81"/>
            <rFont val="Tahoma"/>
            <family val="2"/>
          </rPr>
          <t>Basically,Inventory=COGS  and inventory transforms into COGS when a sale is mad. We thus find the no. of days it takes to convert inventory into COGS.</t>
        </r>
      </text>
    </comment>
    <comment ref="A95" authorId="0" shapeId="0" xr:uid="{CCE93820-ED1D-4EA0-BD90-7E4D30FE3573}">
      <text>
        <r>
          <rPr>
            <b/>
            <sz val="9"/>
            <color indexed="81"/>
            <rFont val="Tahoma"/>
            <charset val="1"/>
          </rPr>
          <t>Samuel:</t>
        </r>
        <r>
          <rPr>
            <sz val="9"/>
            <color indexed="81"/>
            <rFont val="Tahoma"/>
            <charset val="1"/>
          </rPr>
          <t xml:space="preserve">
I always asked:Why dowe not account for cash flows for acccounts such as interest expense: well,since we are using the indirect method, we have already accounted for it below SG&amp;A nd hence net income.We are now adjusting net income  with the balance sheet accounts that can not feature in net income</t>
        </r>
      </text>
    </comment>
    <comment ref="A98" authorId="0" shapeId="0" xr:uid="{D6C393D1-1C12-402D-8FC6-CCA65EE99DB1}">
      <text>
        <r>
          <rPr>
            <b/>
            <sz val="9"/>
            <color indexed="81"/>
            <rFont val="Tahoma"/>
            <charset val="1"/>
          </rPr>
          <t xml:space="preserve">Samuel:
</t>
        </r>
        <r>
          <rPr>
            <sz val="9"/>
            <color indexed="81"/>
            <rFont val="Tahoma"/>
            <family val="2"/>
          </rPr>
          <t xml:space="preserve">Rather than adjust net income for deprec. &amp; amort., we could have used EBITDA and subtracted interest an taxes,thoug that seems much less efficient than just adjusting net income </t>
        </r>
      </text>
    </comment>
    <comment ref="A115" authorId="0" shapeId="0" xr:uid="{C6ADA053-466E-4F5E-8E92-97CAE64217B8}">
      <text>
        <r>
          <rPr>
            <b/>
            <sz val="9"/>
            <color indexed="81"/>
            <rFont val="Tahoma"/>
            <charset val="1"/>
          </rPr>
          <t>Samuel:</t>
        </r>
        <r>
          <rPr>
            <sz val="9"/>
            <color indexed="81"/>
            <rFont val="Tahoma"/>
            <charset val="1"/>
          </rPr>
          <t xml:space="preserve">
This could either by cash that came in from issuing corporate bonds or cash that hat left the business in paying off current portions of long term debt or the company could borow money and pay off loans at the same time.In this case, we assume that the company pays off current portions of debt and finances its operations with a revolver.In reality, the comapny may finance opertions with some combo of  notes,commercial paper and  revolver         </t>
        </r>
      </text>
    </comment>
    <comment ref="A130" authorId="0" shapeId="0" xr:uid="{0507861F-23FA-4E7B-BB63-E995AE1C7EDA}">
      <text>
        <r>
          <rPr>
            <b/>
            <sz val="9"/>
            <color indexed="81"/>
            <rFont val="Tahoma"/>
            <charset val="1"/>
          </rPr>
          <t>Samuel:</t>
        </r>
        <r>
          <rPr>
            <sz val="9"/>
            <color indexed="81"/>
            <rFont val="Tahoma"/>
            <charset val="1"/>
          </rPr>
          <t xml:space="preserve">
We neglect to include cash flow from L.O.C bcos we now want to determine if we now have enough cash for operations.If we have cash in excess of operations, then we pay off any revolver balances.If we do not, we take in cash from the revolver.</t>
        </r>
      </text>
    </comment>
    <comment ref="E133" authorId="0" shapeId="0" xr:uid="{4A42D173-61E2-4B4F-9819-EA4A92EF125B}">
      <text>
        <r>
          <rPr>
            <b/>
            <sz val="9"/>
            <color indexed="81"/>
            <rFont val="Tahoma"/>
            <family val="2"/>
          </rPr>
          <t>Samuel:</t>
        </r>
        <r>
          <rPr>
            <sz val="9"/>
            <color indexed="81"/>
            <rFont val="Tahoma"/>
            <family val="2"/>
          </rPr>
          <t xml:space="preserve">
There is a reason we input the historical values for the L.O.C on the debt schedule.Because we need it for the cash sweep formula(i.emax formula),which also allows us to calculate the final balances or the revolve</t>
        </r>
      </text>
    </comment>
    <comment ref="A138" authorId="0" shapeId="0" xr:uid="{404419E6-1D5C-4AF6-A85E-19499977CD83}">
      <text>
        <r>
          <rPr>
            <b/>
            <sz val="9"/>
            <color indexed="81"/>
            <rFont val="Tahoma"/>
            <family val="2"/>
          </rPr>
          <t>Samuel:</t>
        </r>
        <r>
          <rPr>
            <sz val="9"/>
            <color indexed="81"/>
            <rFont val="Tahoma"/>
            <family val="2"/>
          </rPr>
          <t xml:space="preserve">
Since we assumed that we did not issue any debt , we assume tht current total yearly payments of principals wll be the same until the entire loan rolls of the schedule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Samuel</author>
  </authors>
  <commentList>
    <comment ref="A10" authorId="0" shapeId="0" xr:uid="{E409B5F4-8B5B-4E20-A478-A68681D7F770}">
      <text>
        <r>
          <rPr>
            <b/>
            <sz val="9"/>
            <color indexed="81"/>
            <rFont val="Tahoma"/>
            <family val="2"/>
          </rPr>
          <t>Samuel:</t>
        </r>
        <r>
          <rPr>
            <sz val="9"/>
            <color indexed="81"/>
            <rFont val="Tahoma"/>
            <family val="2"/>
          </rPr>
          <t xml:space="preserve">
Cost of goods sold has been broken down into its components to see what drives COGS as revenue grows.
</t>
        </r>
      </text>
    </comment>
    <comment ref="A12" authorId="0" shapeId="0" xr:uid="{D764A56C-1FC8-4A16-8D27-AF14D8E7605A}">
      <text>
        <r>
          <rPr>
            <b/>
            <sz val="9"/>
            <color indexed="81"/>
            <rFont val="Tahoma"/>
            <family val="2"/>
          </rPr>
          <t>Samuel:</t>
        </r>
        <r>
          <rPr>
            <sz val="9"/>
            <color indexed="81"/>
            <rFont val="Tahoma"/>
            <family val="2"/>
          </rPr>
          <t xml:space="preserve">
we  can assume labour grows as revenue grows o we assume revenue growth is not influenced by labour and hencelabour growht should be streamlined.In either case , one needs to think carefully about the particular business and whether either assumption is applicable</t>
        </r>
      </text>
    </comment>
    <comment ref="A14" authorId="0" shapeId="0" xr:uid="{D8E2BBD8-788C-4C8F-9403-72AB72835764}">
      <text>
        <r>
          <rPr>
            <b/>
            <sz val="9"/>
            <color indexed="81"/>
            <rFont val="Tahoma"/>
            <family val="2"/>
          </rPr>
          <t>Samuel:</t>
        </r>
        <r>
          <rPr>
            <sz val="9"/>
            <color indexed="81"/>
            <rFont val="Tahoma"/>
            <family val="2"/>
          </rPr>
          <t xml:space="preserve">
Like labour, we can assume rent grows proportionally to revenue or grows independently of revenue(cud be influunced rising property prices). In either case we need to look a the type of bsiness and make reasonable assumptions while building the model.</t>
        </r>
      </text>
    </comment>
    <comment ref="A72" authorId="0" shapeId="0" xr:uid="{70CA349D-0783-499E-9C32-CFFCC14AFC6E}">
      <text>
        <r>
          <rPr>
            <b/>
            <sz val="9"/>
            <color indexed="81"/>
            <rFont val="Tahoma"/>
            <charset val="1"/>
          </rPr>
          <t>Samuel:</t>
        </r>
        <r>
          <rPr>
            <sz val="9"/>
            <color indexed="81"/>
            <rFont val="Tahoma"/>
            <charset val="1"/>
          </rPr>
          <t xml:space="preserve">
This equals the sumof all monthly principal payments for all loans in the next year,that is, wihtin 12 months from the date of the balance sheet.</t>
        </r>
      </text>
    </comment>
    <comment ref="A76" authorId="0" shapeId="0" xr:uid="{4D6C64E3-01BD-49F0-9154-4D63318FB2EA}">
      <text>
        <r>
          <rPr>
            <b/>
            <sz val="9"/>
            <color indexed="81"/>
            <rFont val="Tahoma"/>
            <charset val="1"/>
          </rPr>
          <t>Samuel:</t>
        </r>
        <r>
          <rPr>
            <sz val="9"/>
            <color indexed="81"/>
            <rFont val="Tahoma"/>
            <charset val="1"/>
          </rPr>
          <t xml:space="preserve">
We take all outstanding loans and subtract the principal payments for the next 2 months from this. </t>
        </r>
      </text>
    </comment>
    <comment ref="A89" authorId="0" shapeId="0" xr:uid="{8B7C0521-CDC3-417F-8498-F44EE172345A}">
      <text>
        <r>
          <rPr>
            <b/>
            <sz val="9"/>
            <color indexed="81"/>
            <rFont val="Tahoma"/>
            <family val="2"/>
          </rPr>
          <t>Samuel:</t>
        </r>
        <r>
          <rPr>
            <sz val="9"/>
            <color indexed="81"/>
            <rFont val="Tahoma"/>
            <family val="2"/>
          </rPr>
          <t xml:space="preserve">
When AR increases, sales increase as welll.Its why we use per day sales to find how long it would take to convert AR balanes to sales </t>
        </r>
      </text>
    </comment>
    <comment ref="A90" authorId="0" shapeId="0" xr:uid="{082BF088-733E-4950-B8CC-0B79E30E4D6D}">
      <text>
        <r>
          <rPr>
            <b/>
            <sz val="9"/>
            <color indexed="81"/>
            <rFont val="Tahoma"/>
            <family val="2"/>
          </rPr>
          <t xml:space="preserve">Samuel:
</t>
        </r>
        <r>
          <rPr>
            <sz val="9"/>
            <color indexed="81"/>
            <rFont val="Tahoma"/>
            <family val="2"/>
          </rPr>
          <t>Basically,Inventory=COGS  and inventory transforms into COGS when a sale is mad. We thus find the no. of days it takes to convert inventory into COGS.</t>
        </r>
      </text>
    </comment>
    <comment ref="A95" authorId="0" shapeId="0" xr:uid="{65C6363A-DB32-4522-8844-7F9C4ECC231D}">
      <text>
        <r>
          <rPr>
            <b/>
            <sz val="9"/>
            <color indexed="81"/>
            <rFont val="Tahoma"/>
            <charset val="1"/>
          </rPr>
          <t>Samuel:</t>
        </r>
        <r>
          <rPr>
            <sz val="9"/>
            <color indexed="81"/>
            <rFont val="Tahoma"/>
            <charset val="1"/>
          </rPr>
          <t xml:space="preserve">
I always asked:Why dowe not account for cash flows for acccounts such as interest expense: well,since we are using the indirect method, we have already accounted for it below SG&amp;A nd hence net income.We are now adjusting net income  with the balance sheet accounts that can not feature in net income</t>
        </r>
      </text>
    </comment>
    <comment ref="A98" authorId="0" shapeId="0" xr:uid="{30EF9BC2-0576-4404-A058-CA34327C211A}">
      <text>
        <r>
          <rPr>
            <b/>
            <sz val="9"/>
            <color indexed="81"/>
            <rFont val="Tahoma"/>
            <charset val="1"/>
          </rPr>
          <t xml:space="preserve">Samuel:
</t>
        </r>
        <r>
          <rPr>
            <sz val="9"/>
            <color indexed="81"/>
            <rFont val="Tahoma"/>
            <family val="2"/>
          </rPr>
          <t xml:space="preserve">Rather than adjust net income for deprec. &amp; amort., we could have used EBITDA and subtracted interest an taxes,thoug that seems much less efficient than just adjusting net income </t>
        </r>
      </text>
    </comment>
    <comment ref="A115" authorId="0" shapeId="0" xr:uid="{311500C8-A8BE-4684-BD42-089F907F648D}">
      <text>
        <r>
          <rPr>
            <b/>
            <sz val="9"/>
            <color indexed="81"/>
            <rFont val="Tahoma"/>
            <charset val="1"/>
          </rPr>
          <t>Samuel:</t>
        </r>
        <r>
          <rPr>
            <sz val="9"/>
            <color indexed="81"/>
            <rFont val="Tahoma"/>
            <charset val="1"/>
          </rPr>
          <t xml:space="preserve">
This could either by cash that came in from issuing corporate bonds or cash that hat left the business in paying off current portions of long term debt or the company could borow money and pay off loans at the same time.In this case, we assume that the company pays off current portions of debt and finances its operations with a revolver.In reality, the comapny may finance opertions with some combo of  notes,commercial paper and  revolver         </t>
        </r>
      </text>
    </comment>
    <comment ref="A130" authorId="0" shapeId="0" xr:uid="{5BB67442-7C54-4968-A0E7-3E37972E1C8A}">
      <text>
        <r>
          <rPr>
            <b/>
            <sz val="9"/>
            <color indexed="81"/>
            <rFont val="Tahoma"/>
            <charset val="1"/>
          </rPr>
          <t>Samuel:</t>
        </r>
        <r>
          <rPr>
            <sz val="9"/>
            <color indexed="81"/>
            <rFont val="Tahoma"/>
            <charset val="1"/>
          </rPr>
          <t xml:space="preserve">
We neglect to include cash flow from L.O.C bcos we now want to determine if we now have enough cash for operations.If we have cash in excess of operations, then we pay off any revolver balances.If we do not, we take in cash from the revolver.</t>
        </r>
      </text>
    </comment>
    <comment ref="E133" authorId="0" shapeId="0" xr:uid="{365DA590-1715-4FF5-B65B-D4674D36255D}">
      <text>
        <r>
          <rPr>
            <b/>
            <sz val="9"/>
            <color indexed="81"/>
            <rFont val="Tahoma"/>
            <family val="2"/>
          </rPr>
          <t>Samuel:</t>
        </r>
        <r>
          <rPr>
            <sz val="9"/>
            <color indexed="81"/>
            <rFont val="Tahoma"/>
            <family val="2"/>
          </rPr>
          <t xml:space="preserve">
There is a reason we input the historical values for the L.O.C on the debt schedule.Because we need it for the cash sweep formula(i.emax formula),which also allows us to calculate the final balances or the revolve</t>
        </r>
      </text>
    </comment>
    <comment ref="A138" authorId="0" shapeId="0" xr:uid="{B4EC5040-1C3A-43AC-9713-8B059B753C39}">
      <text>
        <r>
          <rPr>
            <b/>
            <sz val="9"/>
            <color indexed="81"/>
            <rFont val="Tahoma"/>
            <family val="2"/>
          </rPr>
          <t>Samuel:</t>
        </r>
        <r>
          <rPr>
            <sz val="9"/>
            <color indexed="81"/>
            <rFont val="Tahoma"/>
            <family val="2"/>
          </rPr>
          <t xml:space="preserve">
Since we assumed that we did not issue any debt , we assume tht current total yearly payments of principals wll be the same until the entire loan rolls of the schedule  </t>
        </r>
      </text>
    </comment>
    <comment ref="A165" authorId="0" shapeId="0" xr:uid="{03EB348F-B4C3-4B53-8493-B68F631A07A9}">
      <text>
        <r>
          <rPr>
            <b/>
            <sz val="9"/>
            <color indexed="81"/>
            <rFont val="Tahoma"/>
            <family val="2"/>
          </rPr>
          <t>Samuel:</t>
        </r>
        <r>
          <rPr>
            <sz val="9"/>
            <color indexed="81"/>
            <rFont val="Tahoma"/>
            <family val="2"/>
          </rPr>
          <t xml:space="preserve">
CapEx projected as a percentage of revenues.I have arbitrarily entered sample values for the historical Capex so we can find a base from which to project CapEx.</t>
        </r>
      </text>
    </comment>
    <comment ref="A167" authorId="0" shapeId="0" xr:uid="{64D1CF48-8775-4305-BE1A-D735C1403A6D}">
      <text>
        <r>
          <rPr>
            <b/>
            <sz val="9"/>
            <color indexed="81"/>
            <rFont val="Tahoma"/>
            <family val="2"/>
          </rPr>
          <t>Samuel:</t>
        </r>
        <r>
          <rPr>
            <sz val="9"/>
            <color indexed="81"/>
            <rFont val="Tahoma"/>
            <family val="2"/>
          </rPr>
          <t xml:space="preserve">
Depreciation is still projected based an input number of years with allowance for the half year convention.Depreciation is straightlined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Samuel</author>
  </authors>
  <commentList>
    <comment ref="A10" authorId="0" shapeId="0" xr:uid="{0AE9284C-05DB-4823-903D-A183B6F40462}">
      <text>
        <r>
          <rPr>
            <b/>
            <sz val="9"/>
            <color indexed="81"/>
            <rFont val="Tahoma"/>
            <family val="2"/>
          </rPr>
          <t>Samuel:</t>
        </r>
        <r>
          <rPr>
            <sz val="9"/>
            <color indexed="81"/>
            <rFont val="Tahoma"/>
            <family val="2"/>
          </rPr>
          <t xml:space="preserve">
Cost of goods sold has been broken down into its components to see what drives COGS as revenue grows.
</t>
        </r>
      </text>
    </comment>
    <comment ref="A12" authorId="0" shapeId="0" xr:uid="{DEFC74CF-1915-404C-B721-EAEB316BE8CE}">
      <text>
        <r>
          <rPr>
            <b/>
            <sz val="9"/>
            <color indexed="81"/>
            <rFont val="Tahoma"/>
            <family val="2"/>
          </rPr>
          <t>Samuel:</t>
        </r>
        <r>
          <rPr>
            <sz val="9"/>
            <color indexed="81"/>
            <rFont val="Tahoma"/>
            <family val="2"/>
          </rPr>
          <t xml:space="preserve">
we  can assume labour grows as revenue grows o we assume revenue growth is not influenced by labour and hencelabour growht should be streamlined.In either case , one needs to think carefully about the particular business and whether either assumption is applicable</t>
        </r>
      </text>
    </comment>
    <comment ref="A14" authorId="0" shapeId="0" xr:uid="{7C6577A4-A5EB-4AE5-B848-676A20B32F6E}">
      <text>
        <r>
          <rPr>
            <b/>
            <sz val="9"/>
            <color indexed="81"/>
            <rFont val="Tahoma"/>
            <family val="2"/>
          </rPr>
          <t>Samuel:</t>
        </r>
        <r>
          <rPr>
            <sz val="9"/>
            <color indexed="81"/>
            <rFont val="Tahoma"/>
            <family val="2"/>
          </rPr>
          <t xml:space="preserve">
Like labour, we can assume rent grows proportionally to revenue or grows independently of revenue(cud be influunced rising property prices). In either case we need to look a the type of bsiness and make reasonable assumptions while building the model.</t>
        </r>
      </text>
    </comment>
    <comment ref="A72" authorId="0" shapeId="0" xr:uid="{54540416-0682-4A93-AD73-54F2BE35F939}">
      <text>
        <r>
          <rPr>
            <b/>
            <sz val="9"/>
            <color indexed="81"/>
            <rFont val="Tahoma"/>
            <charset val="1"/>
          </rPr>
          <t>Samuel:</t>
        </r>
        <r>
          <rPr>
            <sz val="9"/>
            <color indexed="81"/>
            <rFont val="Tahoma"/>
            <charset val="1"/>
          </rPr>
          <t xml:space="preserve">
This equals the sumof all monthly principal payments for all loans in the next year,that is, wihtin 12 months from the date of the balance sheet.</t>
        </r>
      </text>
    </comment>
    <comment ref="A76" authorId="0" shapeId="0" xr:uid="{155CCE36-B12E-4D6D-97EB-97B82DB84EF7}">
      <text>
        <r>
          <rPr>
            <b/>
            <sz val="9"/>
            <color indexed="81"/>
            <rFont val="Tahoma"/>
            <charset val="1"/>
          </rPr>
          <t>Samuel:</t>
        </r>
        <r>
          <rPr>
            <sz val="9"/>
            <color indexed="81"/>
            <rFont val="Tahoma"/>
            <charset val="1"/>
          </rPr>
          <t xml:space="preserve">
We take all outstanding loans and subtract the principal payments for the next 2 months from this. </t>
        </r>
      </text>
    </comment>
    <comment ref="A89" authorId="0" shapeId="0" xr:uid="{F8048EDA-D63E-4D95-AF0E-CABBE9DC8190}">
      <text>
        <r>
          <rPr>
            <b/>
            <sz val="9"/>
            <color indexed="81"/>
            <rFont val="Tahoma"/>
            <family val="2"/>
          </rPr>
          <t>Samuel:</t>
        </r>
        <r>
          <rPr>
            <sz val="9"/>
            <color indexed="81"/>
            <rFont val="Tahoma"/>
            <family val="2"/>
          </rPr>
          <t xml:space="preserve">
When AR increases, sales increase as welll.Its why we use per day sales to find how long it would take to convert AR balanes to sales </t>
        </r>
      </text>
    </comment>
    <comment ref="A90" authorId="0" shapeId="0" xr:uid="{3766F601-4AEE-4196-BF0C-942A5BDD490A}">
      <text>
        <r>
          <rPr>
            <b/>
            <sz val="9"/>
            <color indexed="81"/>
            <rFont val="Tahoma"/>
            <family val="2"/>
          </rPr>
          <t xml:space="preserve">Samuel:
</t>
        </r>
        <r>
          <rPr>
            <sz val="9"/>
            <color indexed="81"/>
            <rFont val="Tahoma"/>
            <family val="2"/>
          </rPr>
          <t>Basically,Inventory=COGS  and inventory transforms into COGS when a sale is mad. We thus find the no. of days it takes to convert inventory into COGS.</t>
        </r>
      </text>
    </comment>
    <comment ref="A95" authorId="0" shapeId="0" xr:uid="{E566F44F-973F-498A-ABD3-C8BDC0A2B354}">
      <text>
        <r>
          <rPr>
            <b/>
            <sz val="9"/>
            <color indexed="81"/>
            <rFont val="Tahoma"/>
            <charset val="1"/>
          </rPr>
          <t>Samuel:</t>
        </r>
        <r>
          <rPr>
            <sz val="9"/>
            <color indexed="81"/>
            <rFont val="Tahoma"/>
            <charset val="1"/>
          </rPr>
          <t xml:space="preserve">
I always asked:Why dowe not account for cash flows for acccounts such as interest expense: well,since we are using the indirect method, we have already accounted for it below SG&amp;A nd hence net income.We are now adjusting net income  with the balance sheet accounts that can not feature in net income</t>
        </r>
      </text>
    </comment>
    <comment ref="A98" authorId="0" shapeId="0" xr:uid="{3FFEF32F-1865-4237-95DC-2F07AED796DC}">
      <text>
        <r>
          <rPr>
            <b/>
            <sz val="9"/>
            <color indexed="81"/>
            <rFont val="Tahoma"/>
            <charset val="1"/>
          </rPr>
          <t xml:space="preserve">Samuel:
</t>
        </r>
        <r>
          <rPr>
            <sz val="9"/>
            <color indexed="81"/>
            <rFont val="Tahoma"/>
            <family val="2"/>
          </rPr>
          <t xml:space="preserve">Rather than adjust net income for deprec. &amp; amort., we could have used EBITDA and subtracted interest an taxes,thoug that seems much less efficient than just adjusting net income </t>
        </r>
      </text>
    </comment>
    <comment ref="A115" authorId="0" shapeId="0" xr:uid="{A751445D-4D3D-43CE-933E-BCFDE1DAC5ED}">
      <text>
        <r>
          <rPr>
            <b/>
            <sz val="9"/>
            <color indexed="81"/>
            <rFont val="Tahoma"/>
            <charset val="1"/>
          </rPr>
          <t>Samuel:</t>
        </r>
        <r>
          <rPr>
            <sz val="9"/>
            <color indexed="81"/>
            <rFont val="Tahoma"/>
            <charset val="1"/>
          </rPr>
          <t xml:space="preserve">
This could either by cash that came in from issuing corporate bonds or cash that hat left the business in paying off current portions of long term debt or the company could borow money and pay off loans at the same time.In this case, we assume that the company pays off current portions of debt and finances its operations with a revolver.In reality, the comapny may finance opertions with some combo of  notes,commercial paper and  revolver         </t>
        </r>
      </text>
    </comment>
    <comment ref="A130" authorId="0" shapeId="0" xr:uid="{A542AF6C-6836-49A5-B575-4D008D4EBCF2}">
      <text>
        <r>
          <rPr>
            <b/>
            <sz val="9"/>
            <color indexed="81"/>
            <rFont val="Tahoma"/>
            <charset val="1"/>
          </rPr>
          <t>Samuel:</t>
        </r>
        <r>
          <rPr>
            <sz val="9"/>
            <color indexed="81"/>
            <rFont val="Tahoma"/>
            <charset val="1"/>
          </rPr>
          <t xml:space="preserve">
We neglect to include cash flow from L.O.C bcos we now want to determine if we now have enough cash for operations.If we have cash in excess of operations, then we pay off any revolver balances.If we do not, we take in cash from the revolver.</t>
        </r>
      </text>
    </comment>
    <comment ref="E133" authorId="0" shapeId="0" xr:uid="{E984C6A4-8A76-44DD-8C1B-63771A8CCD72}">
      <text>
        <r>
          <rPr>
            <b/>
            <sz val="9"/>
            <color indexed="81"/>
            <rFont val="Tahoma"/>
            <family val="2"/>
          </rPr>
          <t>Samuel:</t>
        </r>
        <r>
          <rPr>
            <sz val="9"/>
            <color indexed="81"/>
            <rFont val="Tahoma"/>
            <family val="2"/>
          </rPr>
          <t xml:space="preserve">
There is a reason we input the historical values for the L.O.C on the debt schedule.Because we need it for the cash sweep formula(i.emax formula),which also allows us to calculate the final balances or the revolve</t>
        </r>
      </text>
    </comment>
    <comment ref="A138" authorId="0" shapeId="0" xr:uid="{967FDB34-751D-462A-B464-B5345383A3FD}">
      <text>
        <r>
          <rPr>
            <b/>
            <sz val="9"/>
            <color indexed="81"/>
            <rFont val="Tahoma"/>
            <family val="2"/>
          </rPr>
          <t>Samuel:</t>
        </r>
        <r>
          <rPr>
            <sz val="9"/>
            <color indexed="81"/>
            <rFont val="Tahoma"/>
            <family val="2"/>
          </rPr>
          <t xml:space="preserve">
Since we assumed that we did not issue any debt , we assume tht current total yearly payments of principals wll be the same until the entire loan rolls of the schedule  </t>
        </r>
      </text>
    </comment>
    <comment ref="A165" authorId="0" shapeId="0" xr:uid="{17721435-9A24-4601-B2CC-A486FC0C33FE}">
      <text>
        <r>
          <rPr>
            <b/>
            <sz val="9"/>
            <color indexed="81"/>
            <rFont val="Tahoma"/>
            <family val="2"/>
          </rPr>
          <t>Samuel:</t>
        </r>
        <r>
          <rPr>
            <sz val="9"/>
            <color indexed="81"/>
            <rFont val="Tahoma"/>
            <family val="2"/>
          </rPr>
          <t xml:space="preserve">
CapEx projected as a percentage of revenues.I have arbitrarily entered sample values for the historical Capex so we can find a base from which to project CapEx.</t>
        </r>
      </text>
    </comment>
    <comment ref="A168" authorId="0" shapeId="0" xr:uid="{DEDAE58F-E13C-452D-B0B6-36718C6DB930}">
      <text>
        <r>
          <rPr>
            <b/>
            <sz val="9"/>
            <color indexed="81"/>
            <rFont val="Tahoma"/>
            <family val="2"/>
          </rPr>
          <t xml:space="preserve">Samuel:
</t>
        </r>
        <r>
          <rPr>
            <sz val="9"/>
            <color indexed="81"/>
            <rFont val="Tahoma"/>
            <family val="2"/>
          </rPr>
          <t xml:space="preserve">Depreciation for the asset base(net PPE b4 any CapEx for that period) is depreciated by the SYD method to show multiple equipment rolling off the schedule and to align maintenance costs with the useful life of the equipment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Samuel</author>
  </authors>
  <commentList>
    <comment ref="A10" authorId="0" shapeId="0" xr:uid="{2797A6C7-56F2-4938-914A-3F8884059514}">
      <text>
        <r>
          <rPr>
            <b/>
            <sz val="9"/>
            <color indexed="81"/>
            <rFont val="Tahoma"/>
            <family val="2"/>
          </rPr>
          <t>Samuel:</t>
        </r>
        <r>
          <rPr>
            <sz val="9"/>
            <color indexed="81"/>
            <rFont val="Tahoma"/>
            <family val="2"/>
          </rPr>
          <t xml:space="preserve">
Cost of goods sold has been broken down into its components to see what drives COGS as revenue grows.
</t>
        </r>
      </text>
    </comment>
    <comment ref="A12" authorId="0" shapeId="0" xr:uid="{8CE3DAED-B1D1-4CC2-96CB-80DB091F3959}">
      <text>
        <r>
          <rPr>
            <b/>
            <sz val="9"/>
            <color indexed="81"/>
            <rFont val="Tahoma"/>
            <family val="2"/>
          </rPr>
          <t>Samuel:</t>
        </r>
        <r>
          <rPr>
            <sz val="9"/>
            <color indexed="81"/>
            <rFont val="Tahoma"/>
            <family val="2"/>
          </rPr>
          <t xml:space="preserve">
we  can assume labour grows as revenue grows o we assume revenue growth is not influenced by labour and hencelabour growht should be streamlined.In either case , one needs to think carefully about the particular business and whether either assumption is applicable</t>
        </r>
      </text>
    </comment>
    <comment ref="A14" authorId="0" shapeId="0" xr:uid="{A867903A-77B3-4C99-A2D3-5906C254380C}">
      <text>
        <r>
          <rPr>
            <b/>
            <sz val="9"/>
            <color indexed="81"/>
            <rFont val="Tahoma"/>
            <family val="2"/>
          </rPr>
          <t>Samuel:</t>
        </r>
        <r>
          <rPr>
            <sz val="9"/>
            <color indexed="81"/>
            <rFont val="Tahoma"/>
            <family val="2"/>
          </rPr>
          <t xml:space="preserve">
Like labour, we can assume rent grows proportionally to revenue or grows independently of revenue(cud be influunced rising property prices). In either case we need to look a the type of bsiness and make reasonable assumptions while building the model.</t>
        </r>
      </text>
    </comment>
    <comment ref="A72" authorId="0" shapeId="0" xr:uid="{689F0F44-9A6C-41FF-949F-C96D04C6D2D0}">
      <text>
        <r>
          <rPr>
            <b/>
            <sz val="9"/>
            <color indexed="81"/>
            <rFont val="Tahoma"/>
            <charset val="1"/>
          </rPr>
          <t>Samuel:</t>
        </r>
        <r>
          <rPr>
            <sz val="9"/>
            <color indexed="81"/>
            <rFont val="Tahoma"/>
            <charset val="1"/>
          </rPr>
          <t xml:space="preserve">
This equals the sumof all monthly principal payments for all loans in the next year,that is, wihtin 12 months from the date of the balance sheet.</t>
        </r>
      </text>
    </comment>
    <comment ref="A76" authorId="0" shapeId="0" xr:uid="{E7A4E79A-5052-456D-8574-CF7A67F50D61}">
      <text>
        <r>
          <rPr>
            <b/>
            <sz val="9"/>
            <color indexed="81"/>
            <rFont val="Tahoma"/>
            <charset val="1"/>
          </rPr>
          <t>Samuel:</t>
        </r>
        <r>
          <rPr>
            <sz val="9"/>
            <color indexed="81"/>
            <rFont val="Tahoma"/>
            <charset val="1"/>
          </rPr>
          <t xml:space="preserve">
We take all outstanding loans and subtract the principal payments for the next 2 months from this. </t>
        </r>
      </text>
    </comment>
    <comment ref="A89" authorId="0" shapeId="0" xr:uid="{3D19550D-E35D-47B1-9D82-57862A159430}">
      <text>
        <r>
          <rPr>
            <b/>
            <sz val="9"/>
            <color indexed="81"/>
            <rFont val="Tahoma"/>
            <family val="2"/>
          </rPr>
          <t>Samuel:</t>
        </r>
        <r>
          <rPr>
            <sz val="9"/>
            <color indexed="81"/>
            <rFont val="Tahoma"/>
            <family val="2"/>
          </rPr>
          <t xml:space="preserve">
When AR increases, sales increase as welll.Its why we use per day sales to find how long it would take to convert AR balanes to sales </t>
        </r>
      </text>
    </comment>
    <comment ref="A90" authorId="0" shapeId="0" xr:uid="{375293B7-1F81-45C8-9092-2345C115A011}">
      <text>
        <r>
          <rPr>
            <b/>
            <sz val="9"/>
            <color indexed="81"/>
            <rFont val="Tahoma"/>
            <family val="2"/>
          </rPr>
          <t xml:space="preserve">Samuel:
</t>
        </r>
        <r>
          <rPr>
            <sz val="9"/>
            <color indexed="81"/>
            <rFont val="Tahoma"/>
            <family val="2"/>
          </rPr>
          <t>Basically,Inventory=COGS  and inventory transforms into COGS when a sale is mad. We thus find the no. of days it takes to convert inventory into COGS.</t>
        </r>
      </text>
    </comment>
    <comment ref="A95" authorId="0" shapeId="0" xr:uid="{43CE436A-CFB4-4712-9D5A-527DA0FE1212}">
      <text>
        <r>
          <rPr>
            <b/>
            <sz val="9"/>
            <color indexed="81"/>
            <rFont val="Tahoma"/>
            <charset val="1"/>
          </rPr>
          <t>Samuel:</t>
        </r>
        <r>
          <rPr>
            <sz val="9"/>
            <color indexed="81"/>
            <rFont val="Tahoma"/>
            <charset val="1"/>
          </rPr>
          <t xml:space="preserve">
I always asked:Why dowe not account for cash flows for acccounts such as interest expense: well,since we are using the indirect method, we have already accounted for it below SG&amp;A nd hence net income.We are now adjusting net income  with the balance sheet accounts that can not feature in net income</t>
        </r>
      </text>
    </comment>
    <comment ref="A98" authorId="0" shapeId="0" xr:uid="{7B5A9BB6-D69A-45F1-B468-43344F0B04FF}">
      <text>
        <r>
          <rPr>
            <b/>
            <sz val="9"/>
            <color indexed="81"/>
            <rFont val="Tahoma"/>
            <charset val="1"/>
          </rPr>
          <t xml:space="preserve">Samuel:
</t>
        </r>
        <r>
          <rPr>
            <sz val="9"/>
            <color indexed="81"/>
            <rFont val="Tahoma"/>
            <family val="2"/>
          </rPr>
          <t xml:space="preserve">Rather than adjust net income for deprec. &amp; amort., we could have used EBITDA and subtracted interest an taxes,thoug that seems much less efficient than just adjusting net income </t>
        </r>
      </text>
    </comment>
    <comment ref="A115" authorId="0" shapeId="0" xr:uid="{0C102A06-02B5-46FF-8C7D-32BC1AB63D5E}">
      <text>
        <r>
          <rPr>
            <b/>
            <sz val="9"/>
            <color indexed="81"/>
            <rFont val="Tahoma"/>
            <charset val="1"/>
          </rPr>
          <t>Samuel:</t>
        </r>
        <r>
          <rPr>
            <sz val="9"/>
            <color indexed="81"/>
            <rFont val="Tahoma"/>
            <charset val="1"/>
          </rPr>
          <t xml:space="preserve">
This could either by cash that came in from issuing corporate bonds or cash that hat left the business in paying off current portions of long term debt or the company could borow money and pay off loans at the same time.In this case, we assume that the company pays off current portions of debt and finances its operations with a revolver.In reality, the comapny may finance opertions with some combo of  notes,commercial paper and  revolver         </t>
        </r>
      </text>
    </comment>
    <comment ref="A130" authorId="0" shapeId="0" xr:uid="{D0AA1998-F795-421D-B4B6-12264E7F544A}">
      <text>
        <r>
          <rPr>
            <b/>
            <sz val="9"/>
            <color indexed="81"/>
            <rFont val="Tahoma"/>
            <charset val="1"/>
          </rPr>
          <t>Samuel:</t>
        </r>
        <r>
          <rPr>
            <sz val="9"/>
            <color indexed="81"/>
            <rFont val="Tahoma"/>
            <charset val="1"/>
          </rPr>
          <t xml:space="preserve">
We neglect to include cash flow from L.O.C bcos we now want to determine if we now have enough cash for operations.If we have cash in excess of operations, then we pay off any revolver balances.If we do not, we take in cash from the revolver.</t>
        </r>
      </text>
    </comment>
    <comment ref="E133" authorId="0" shapeId="0" xr:uid="{FA03CB3E-8383-4CB6-8160-FF2FFC1DC644}">
      <text>
        <r>
          <rPr>
            <b/>
            <sz val="9"/>
            <color indexed="81"/>
            <rFont val="Tahoma"/>
            <family val="2"/>
          </rPr>
          <t>Samuel:</t>
        </r>
        <r>
          <rPr>
            <sz val="9"/>
            <color indexed="81"/>
            <rFont val="Tahoma"/>
            <family val="2"/>
          </rPr>
          <t xml:space="preserve">
There is a reason we input the historical values for the L.O.C on the debt schedule.Because we need it for the cash sweep formula(i.emax formula),which also allows us to calculate the final balances or the revolve</t>
        </r>
      </text>
    </comment>
    <comment ref="A138" authorId="0" shapeId="0" xr:uid="{B58F87F3-7D97-42CD-8863-63A0E2D52352}">
      <text>
        <r>
          <rPr>
            <b/>
            <sz val="9"/>
            <color indexed="81"/>
            <rFont val="Tahoma"/>
            <family val="2"/>
          </rPr>
          <t>Samuel:</t>
        </r>
        <r>
          <rPr>
            <sz val="9"/>
            <color indexed="81"/>
            <rFont val="Tahoma"/>
            <family val="2"/>
          </rPr>
          <t xml:space="preserve">
Since we assumed that we did not issue any debt , we assume tht current total yearly payments of principals wll be the same until the entire loan rolls of the schedule  </t>
        </r>
      </text>
    </comment>
    <comment ref="A166" authorId="0" shapeId="0" xr:uid="{8AA47485-2519-40EC-8CCD-A6BC90563F45}">
      <text>
        <r>
          <rPr>
            <b/>
            <sz val="9"/>
            <color indexed="81"/>
            <rFont val="Tahoma"/>
            <family val="2"/>
          </rPr>
          <t>Samuel:</t>
        </r>
        <r>
          <rPr>
            <sz val="9"/>
            <color indexed="81"/>
            <rFont val="Tahoma"/>
            <family val="2"/>
          </rPr>
          <t xml:space="preserve">
CapEx projected as a percentage of revenues.I have arbitrarily entered sample values for the historical Capex so we can find a base from which to project CapEx.</t>
        </r>
      </text>
    </comment>
    <comment ref="A176" authorId="0" shapeId="0" xr:uid="{AA6846B3-C77B-4F4F-8FEC-C05F0D95A960}">
      <text>
        <r>
          <rPr>
            <b/>
            <sz val="9"/>
            <color indexed="81"/>
            <rFont val="Tahoma"/>
            <family val="2"/>
          </rPr>
          <t>Samuel:</t>
        </r>
        <r>
          <rPr>
            <sz val="9"/>
            <color indexed="81"/>
            <rFont val="Tahoma"/>
            <family val="2"/>
          </rPr>
          <t xml:space="preserve">
Depreciation of CapEx was straightlined with consideration given for the half year convention
</t>
        </r>
      </text>
    </comment>
    <comment ref="A177" authorId="0" shapeId="0" xr:uid="{DC5E0C90-5C30-46EC-A0B9-62838100905F}">
      <text>
        <r>
          <rPr>
            <b/>
            <sz val="9"/>
            <color indexed="81"/>
            <rFont val="Tahoma"/>
            <family val="2"/>
          </rPr>
          <t>Samuel:</t>
        </r>
        <r>
          <rPr>
            <sz val="9"/>
            <color indexed="81"/>
            <rFont val="Tahoma"/>
            <family val="2"/>
          </rPr>
          <t xml:space="preserve">
Deprecition of asset base was found by subtracting  CapEx depreciation from total depreciation
</t>
        </r>
      </text>
    </comment>
    <comment ref="A178" authorId="0" shapeId="0" xr:uid="{C159255D-64A9-45C9-9865-612E3F17471F}">
      <text>
        <r>
          <rPr>
            <b/>
            <sz val="9"/>
            <color indexed="81"/>
            <rFont val="Tahoma"/>
            <family val="2"/>
          </rPr>
          <t xml:space="preserve">Samuel:
</t>
        </r>
        <r>
          <rPr>
            <sz val="9"/>
            <color indexed="81"/>
            <rFont val="Tahoma"/>
            <family val="2"/>
          </rPr>
          <t>Total Depreciation is projected as a % of revenues.This depreciation includes depreciation of incurred CapEx for the period and of the asset base.</t>
        </r>
      </text>
    </comment>
  </commentList>
</comments>
</file>

<file path=xl/sharedStrings.xml><?xml version="1.0" encoding="utf-8"?>
<sst xmlns="http://schemas.openxmlformats.org/spreadsheetml/2006/main" count="932" uniqueCount="134">
  <si>
    <t>Integrated Financial Statements</t>
  </si>
  <si>
    <t>Company Name</t>
  </si>
  <si>
    <t>(000s)</t>
  </si>
  <si>
    <t>Historical</t>
  </si>
  <si>
    <t>Projected</t>
  </si>
  <si>
    <t>INCOME STATEMENT</t>
  </si>
  <si>
    <t>20X2</t>
  </si>
  <si>
    <t>20X3</t>
  </si>
  <si>
    <t>20X4</t>
  </si>
  <si>
    <t>20X5</t>
  </si>
  <si>
    <t>20X6</t>
  </si>
  <si>
    <t>20X7</t>
  </si>
  <si>
    <t>Revenue</t>
  </si>
  <si>
    <t>Growth (%)</t>
  </si>
  <si>
    <t>Cost of Goods Sold</t>
  </si>
  <si>
    <t>% of Sales</t>
  </si>
  <si>
    <t>Gross Profit</t>
  </si>
  <si>
    <t>Operating Expenses (SG&amp;A)</t>
  </si>
  <si>
    <t>Operating Income (EBIT)</t>
  </si>
  <si>
    <t>Interest Expense</t>
  </si>
  <si>
    <t>Pretax Income</t>
  </si>
  <si>
    <t>Income Tax Expense</t>
  </si>
  <si>
    <t>Tax Rate</t>
  </si>
  <si>
    <t>Net Income</t>
  </si>
  <si>
    <t xml:space="preserve">Depreciation </t>
  </si>
  <si>
    <t>Amortization</t>
  </si>
  <si>
    <t>EBITDA</t>
  </si>
  <si>
    <t>BALANCE SHEET</t>
  </si>
  <si>
    <t>Current Assets</t>
  </si>
  <si>
    <t>Cash</t>
  </si>
  <si>
    <t>Accounts Receivable</t>
  </si>
  <si>
    <t>Inventory</t>
  </si>
  <si>
    <t>Prepaid Expenses</t>
  </si>
  <si>
    <t>Total Current Assets</t>
  </si>
  <si>
    <t>Fixed Assets</t>
  </si>
  <si>
    <t>PP&amp;E, Net of Accum. Depreciation</t>
  </si>
  <si>
    <t>TOTAL ASSETS</t>
  </si>
  <si>
    <t>Current Liabilities</t>
  </si>
  <si>
    <t>Accounts Payable</t>
  </si>
  <si>
    <t>Line of Credit</t>
  </si>
  <si>
    <t>Current Maturities of Long Term Debt</t>
  </si>
  <si>
    <t>Total Current Liabilities</t>
  </si>
  <si>
    <t>Long Term Liabilities</t>
  </si>
  <si>
    <t>Long Term Debt, Net of Current Maturities</t>
  </si>
  <si>
    <t>TOTAL LIABILITIES</t>
  </si>
  <si>
    <t>Common Stock</t>
  </si>
  <si>
    <t>Additional Paid In Capital</t>
  </si>
  <si>
    <t>Retained Earnings</t>
  </si>
  <si>
    <t>TOTAL EQUITY</t>
  </si>
  <si>
    <t>TOTAL LIABILITIES &amp; EQUITY</t>
  </si>
  <si>
    <t>Check</t>
  </si>
  <si>
    <t>BALANCE SHEET ASSUMPTIONS</t>
  </si>
  <si>
    <t>AR Days</t>
  </si>
  <si>
    <t>Inventory Days</t>
  </si>
  <si>
    <t>AP Days</t>
  </si>
  <si>
    <t>CASH FLOW STATEMENT</t>
  </si>
  <si>
    <t>CASH FLOW FROM OPERATING ACTIVITIES</t>
  </si>
  <si>
    <t>Add Back Non-Cash Items</t>
  </si>
  <si>
    <t>Changes in Working Capital</t>
  </si>
  <si>
    <t>Net Cash Provided by Operating Activities</t>
  </si>
  <si>
    <t>CASH FLOW FROM INVESTING ACTIVITIES</t>
  </si>
  <si>
    <t>Capital Expenditures - Purchase of PP&amp;E</t>
  </si>
  <si>
    <t>Net Cash Used in Investing Activities</t>
  </si>
  <si>
    <t>CASH FLOW FROM FINANCING ACTIVITIES</t>
  </si>
  <si>
    <t>Revolving Credit Facility (Line of Credit)</t>
  </si>
  <si>
    <t>Long Term Debt</t>
  </si>
  <si>
    <t>Net Cash Provided by (Used in) Fnce Activities</t>
  </si>
  <si>
    <t>Net Cash Flow</t>
  </si>
  <si>
    <t>Beginning Cash Balance</t>
  </si>
  <si>
    <t>Ending Cash Balance</t>
  </si>
  <si>
    <t>Supporting Schedules</t>
  </si>
  <si>
    <t>DEBT SCHEDULE</t>
  </si>
  <si>
    <t>Cash Balance @ Beg of Year (End of Last Year)</t>
  </si>
  <si>
    <t>Plus: Free Cash Flow from Operations and Investing</t>
  </si>
  <si>
    <t>Plus: Free Cash Flow from Financing (BEFORE L.O.C.)</t>
  </si>
  <si>
    <t>Less: Minimum Cash Balance</t>
  </si>
  <si>
    <t>Total Cash Available or (Required) from L.O.C.</t>
  </si>
  <si>
    <t>Debt</t>
  </si>
  <si>
    <t>Current Portion of Long Term Debt</t>
  </si>
  <si>
    <t>Interest Rate on Long Term Debt</t>
  </si>
  <si>
    <t>Interest Rate on Line of Credit</t>
  </si>
  <si>
    <t>Interest Expense on Long Term Debt</t>
  </si>
  <si>
    <t>Interest Expense on Line of Credit</t>
  </si>
  <si>
    <t>Total Interest Expense</t>
  </si>
  <si>
    <t>PP&amp;E SCHEDULE</t>
  </si>
  <si>
    <t>Beg: PP&amp;E, Net of Accum. Depreciation</t>
  </si>
  <si>
    <t>Plus: Capital Expenditures</t>
  </si>
  <si>
    <t>Less: Depreciation</t>
  </si>
  <si>
    <t>Used To Project</t>
  </si>
  <si>
    <t>Depreciation as % of Revenues</t>
  </si>
  <si>
    <t>End: PP&amp;E, Net of Accum. Depreciation</t>
  </si>
  <si>
    <t>Income Statement</t>
  </si>
  <si>
    <t>20X1</t>
  </si>
  <si>
    <t>NA</t>
  </si>
  <si>
    <t>NM</t>
  </si>
  <si>
    <t>Balance Sheet</t>
  </si>
  <si>
    <t>ASSETS</t>
  </si>
  <si>
    <t>LIABILITIES</t>
  </si>
  <si>
    <t>EQUITY</t>
  </si>
  <si>
    <t xml:space="preserve">NA </t>
  </si>
  <si>
    <t>Indirect method used here for cash flow statement</t>
  </si>
  <si>
    <t>ON</t>
  </si>
  <si>
    <t xml:space="preserve">INCOME STATEMENT ASSUMPTIONS AND DRIVERS </t>
  </si>
  <si>
    <t>Revenue Growth</t>
  </si>
  <si>
    <t>Scenario 1</t>
  </si>
  <si>
    <t>Scenario 2</t>
  </si>
  <si>
    <t>Scenario 3</t>
  </si>
  <si>
    <t xml:space="preserve">Labour % of Sales </t>
  </si>
  <si>
    <t xml:space="preserve">Rent  % of Sales </t>
  </si>
  <si>
    <t>Straight Line Growth</t>
  </si>
  <si>
    <t xml:space="preserve">Rent </t>
  </si>
  <si>
    <t>Depreciation</t>
  </si>
  <si>
    <t xml:space="preserve">% of Sales </t>
  </si>
  <si>
    <t>Cost of Goods Sold Total</t>
  </si>
  <si>
    <t>Variable</t>
  </si>
  <si>
    <t>Labour</t>
  </si>
  <si>
    <t xml:space="preserve">Historical </t>
  </si>
  <si>
    <t xml:space="preserve">Asset Base </t>
  </si>
  <si>
    <t>Useful Life</t>
  </si>
  <si>
    <t>Asset Base</t>
  </si>
  <si>
    <t>CapEx</t>
  </si>
  <si>
    <t>Period 1</t>
  </si>
  <si>
    <t>Period 2</t>
  </si>
  <si>
    <t>Period 3</t>
  </si>
  <si>
    <t>Period 4</t>
  </si>
  <si>
    <t>Period 5</t>
  </si>
  <si>
    <t>Total Depreciation</t>
  </si>
  <si>
    <t>Half Year Convention</t>
  </si>
  <si>
    <t>Depreciation as a % of Net PPE</t>
  </si>
  <si>
    <t>Depreciation  as a % of CapEx</t>
  </si>
  <si>
    <t>SYD:</t>
  </si>
  <si>
    <t>Depreciation of CapEx</t>
  </si>
  <si>
    <t xml:space="preserve">Depreciation of Asset Base </t>
  </si>
  <si>
    <t xml:space="preserve">Used to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</si>
</sst>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164" formatCode="0.0%"/>
    <numFmt numFmtId="165" formatCode="#,##0.0_);[Red]\(#,##0.0\)"/>
    <numFmt numFmtId="166" formatCode="#,##0.0000_);[Red]\(#,##0.0000\)"/>
    <numFmt numFmtId="167" formatCode="&quot;Period&quot;\ 0"/>
    <numFmt numFmtId="168" formatCode="0\ &quot;yrs&quot;"/>
  </numFmts>
  <fonts count="31" x14ac:knownFonts="1">
    <font>
      <sz val="8"/>
      <color theme="1"/>
      <name val="Arial"/>
      <family val="2"/>
    </font>
    <font>
      <b/>
      <sz val="14"/>
      <color theme="1"/>
      <name val="Arial"/>
      <family val="2"/>
    </font>
    <font>
      <b/>
      <sz val="10"/>
      <color rgb="FF3333CC"/>
      <name val="Arial"/>
      <family val="2"/>
    </font>
    <font>
      <b/>
      <sz val="8"/>
      <color theme="1"/>
      <name val="Arial"/>
      <family val="2"/>
    </font>
    <font>
      <i/>
      <sz val="6"/>
      <color theme="1"/>
      <name val="Arial"/>
      <family val="2"/>
    </font>
    <font>
      <b/>
      <sz val="8"/>
      <color theme="0"/>
      <name val="Arial"/>
      <family val="2"/>
    </font>
    <font>
      <i/>
      <sz val="7"/>
      <color theme="1"/>
      <name val="Arial"/>
      <family val="2"/>
    </font>
    <font>
      <b/>
      <sz val="8"/>
      <name val="Arial"/>
      <family val="2"/>
    </font>
    <font>
      <i/>
      <sz val="8"/>
      <color theme="1"/>
      <name val="Arial"/>
      <family val="2"/>
    </font>
    <font>
      <i/>
      <sz val="8"/>
      <name val="Arial"/>
      <family val="2"/>
    </font>
    <font>
      <i/>
      <sz val="8"/>
      <color rgb="FF3333CC"/>
      <name val="Arial"/>
      <family val="2"/>
    </font>
    <font>
      <sz val="8"/>
      <color theme="4"/>
      <name val="Arial"/>
      <family val="2"/>
    </font>
    <font>
      <sz val="8"/>
      <name val="Arial"/>
      <family val="2"/>
    </font>
    <font>
      <b/>
      <sz val="8"/>
      <color theme="4"/>
      <name val="Arial"/>
      <family val="2"/>
    </font>
    <font>
      <i/>
      <sz val="7"/>
      <name val="Arial"/>
      <family val="2"/>
    </font>
    <font>
      <sz val="16"/>
      <name val="Arial"/>
      <family val="2"/>
    </font>
    <font>
      <b/>
      <sz val="10"/>
      <color theme="1"/>
      <name val="Arial"/>
      <family val="2"/>
    </font>
    <font>
      <sz val="8"/>
      <color rgb="FF3333CC"/>
      <name val="Arial"/>
      <family val="2"/>
    </font>
    <font>
      <b/>
      <i/>
      <sz val="8"/>
      <color theme="1"/>
      <name val="Arial"/>
      <family val="2"/>
    </font>
    <font>
      <b/>
      <sz val="8"/>
      <color rgb="FF3333CC"/>
      <name val="Arial"/>
      <family val="2"/>
    </font>
    <font>
      <sz val="7"/>
      <color theme="1"/>
      <name val="Arial"/>
      <family val="2"/>
    </font>
    <font>
      <b/>
      <sz val="7"/>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b/>
      <i/>
      <sz val="8"/>
      <color rgb="FF0066FF"/>
      <name val="Arial"/>
      <family val="2"/>
    </font>
    <font>
      <i/>
      <sz val="8"/>
      <color rgb="FF0000FF"/>
      <name val="Arial"/>
      <family val="2"/>
    </font>
    <font>
      <i/>
      <sz val="8"/>
      <color rgb="FF3333FF"/>
      <name val="Arial"/>
      <family val="2"/>
    </font>
    <font>
      <sz val="8"/>
      <color rgb="FF0000FF"/>
      <name val="Arial"/>
      <family val="2"/>
    </font>
    <font>
      <sz val="8"/>
      <color rgb="FF3333FF"/>
      <name val="Arial"/>
      <family val="2"/>
    </font>
  </fonts>
  <fills count="7">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CC"/>
        <bgColor indexed="64"/>
      </patternFill>
    </fill>
    <fill>
      <patternFill patternType="solid">
        <fgColor theme="1" tint="0.499984740745262"/>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13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center"/>
    </xf>
    <xf numFmtId="0" fontId="5" fillId="2" borderId="0" xfId="0" applyFont="1" applyFill="1"/>
    <xf numFmtId="0" fontId="5" fillId="2" borderId="0" xfId="0" applyFont="1" applyFill="1" applyAlignment="1">
      <alignment horizontal="center"/>
    </xf>
    <xf numFmtId="0" fontId="6" fillId="0" borderId="0" xfId="0" applyFont="1"/>
    <xf numFmtId="0" fontId="3" fillId="0" borderId="0" xfId="0" applyFont="1" applyAlignment="1">
      <alignment horizontal="center"/>
    </xf>
    <xf numFmtId="38" fontId="7" fillId="0" borderId="0" xfId="0" applyNumberFormat="1" applyFont="1"/>
    <xf numFmtId="38" fontId="3" fillId="0" borderId="0" xfId="0" applyNumberFormat="1" applyFont="1"/>
    <xf numFmtId="0" fontId="8" fillId="0" borderId="0" xfId="0" applyFont="1" applyAlignment="1">
      <alignment horizontal="left" indent="1"/>
    </xf>
    <xf numFmtId="9" fontId="9" fillId="0" borderId="0" xfId="0" applyNumberFormat="1" applyFont="1" applyAlignment="1">
      <alignment horizontal="right"/>
    </xf>
    <xf numFmtId="164" fontId="9" fillId="0" borderId="0" xfId="0" applyNumberFormat="1" applyFont="1"/>
    <xf numFmtId="38" fontId="11" fillId="0" borderId="0" xfId="0" applyNumberFormat="1" applyFont="1"/>
    <xf numFmtId="164" fontId="8" fillId="0" borderId="0" xfId="0" applyNumberFormat="1" applyFont="1"/>
    <xf numFmtId="0" fontId="0" fillId="3" borderId="0" xfId="0" applyFill="1"/>
    <xf numFmtId="38" fontId="12" fillId="3" borderId="0" xfId="0" applyNumberFormat="1" applyFont="1" applyFill="1"/>
    <xf numFmtId="38" fontId="0" fillId="3" borderId="0" xfId="0" applyNumberFormat="1" applyFill="1"/>
    <xf numFmtId="0" fontId="3" fillId="3" borderId="1" xfId="0" applyFont="1" applyFill="1" applyBorder="1"/>
    <xf numFmtId="38" fontId="7" fillId="3" borderId="1" xfId="0" applyNumberFormat="1" applyFont="1" applyFill="1" applyBorder="1"/>
    <xf numFmtId="165" fontId="7" fillId="0" borderId="0" xfId="0" applyNumberFormat="1" applyFont="1"/>
    <xf numFmtId="0" fontId="3" fillId="0" borderId="0" xfId="0" applyFont="1" applyAlignment="1">
      <alignment horizontal="left" indent="1"/>
    </xf>
    <xf numFmtId="38" fontId="13" fillId="0" borderId="0" xfId="0" applyNumberFormat="1" applyFont="1"/>
    <xf numFmtId="0" fontId="0" fillId="0" borderId="0" xfId="0" applyAlignment="1">
      <alignment horizontal="left" indent="2"/>
    </xf>
    <xf numFmtId="38" fontId="12" fillId="0" borderId="0" xfId="0" applyNumberFormat="1" applyFont="1"/>
    <xf numFmtId="38" fontId="0" fillId="0" borderId="0" xfId="0" applyNumberFormat="1"/>
    <xf numFmtId="0" fontId="3" fillId="0" borderId="1" xfId="0" applyFont="1" applyBorder="1" applyAlignment="1">
      <alignment horizontal="left" indent="1"/>
    </xf>
    <xf numFmtId="38" fontId="7" fillId="0" borderId="1" xfId="0" applyNumberFormat="1" applyFont="1" applyBorder="1"/>
    <xf numFmtId="0" fontId="0" fillId="0" borderId="0" xfId="0" applyAlignment="1">
      <alignment horizontal="left" indent="1"/>
    </xf>
    <xf numFmtId="0" fontId="3" fillId="0" borderId="1" xfId="0" applyFont="1" applyBorder="1"/>
    <xf numFmtId="0" fontId="6" fillId="0" borderId="0" xfId="0" applyFont="1" applyAlignment="1">
      <alignment horizontal="left" indent="1"/>
    </xf>
    <xf numFmtId="165" fontId="14" fillId="0" borderId="0" xfId="0" applyNumberFormat="1" applyFont="1"/>
    <xf numFmtId="0" fontId="3" fillId="3" borderId="0" xfId="0" applyFont="1" applyFill="1"/>
    <xf numFmtId="38" fontId="13" fillId="3" borderId="0" xfId="0" applyNumberFormat="1" applyFont="1" applyFill="1"/>
    <xf numFmtId="0" fontId="0" fillId="3" borderId="0" xfId="0" applyFill="1" applyAlignment="1">
      <alignment horizontal="left" indent="1"/>
    </xf>
    <xf numFmtId="0" fontId="3" fillId="0" borderId="0" xfId="0" applyFont="1" applyAlignment="1">
      <alignment horizontal="left" indent="2"/>
    </xf>
    <xf numFmtId="0" fontId="3" fillId="0" borderId="0" xfId="0" applyFont="1" applyAlignment="1">
      <alignment horizontal="left" indent="3"/>
    </xf>
    <xf numFmtId="0" fontId="3" fillId="0" borderId="1" xfId="0" applyFont="1" applyBorder="1" applyAlignment="1">
      <alignment horizontal="left" indent="3"/>
    </xf>
    <xf numFmtId="0" fontId="0" fillId="0" borderId="1" xfId="0" applyBorder="1"/>
    <xf numFmtId="38" fontId="3" fillId="0" borderId="1" xfId="0" applyNumberFormat="1" applyFont="1" applyBorder="1"/>
    <xf numFmtId="0" fontId="0" fillId="0" borderId="2" xfId="0" applyBorder="1"/>
    <xf numFmtId="38" fontId="0" fillId="0" borderId="2" xfId="0" applyNumberFormat="1" applyBorder="1"/>
    <xf numFmtId="0" fontId="0" fillId="0" borderId="3" xfId="0" applyBorder="1"/>
    <xf numFmtId="38" fontId="0" fillId="0" borderId="3" xfId="0" applyNumberFormat="1" applyBorder="1"/>
    <xf numFmtId="0" fontId="15" fillId="0" borderId="0" xfId="0" applyFont="1"/>
    <xf numFmtId="0" fontId="16" fillId="0" borderId="0" xfId="0" applyFont="1"/>
    <xf numFmtId="38" fontId="8" fillId="0" borderId="0" xfId="0" applyNumberFormat="1" applyFont="1" applyAlignment="1">
      <alignment horizontal="right"/>
    </xf>
    <xf numFmtId="38" fontId="17" fillId="0" borderId="0" xfId="0" applyNumberFormat="1" applyFont="1"/>
    <xf numFmtId="38" fontId="18" fillId="0" borderId="0" xfId="0" applyNumberFormat="1" applyFont="1" applyAlignment="1">
      <alignment horizontal="right"/>
    </xf>
    <xf numFmtId="0" fontId="3" fillId="0" borderId="3" xfId="0" applyFont="1" applyBorder="1"/>
    <xf numFmtId="38" fontId="3" fillId="0" borderId="3" xfId="0" applyNumberFormat="1" applyFont="1" applyBorder="1"/>
    <xf numFmtId="0" fontId="5" fillId="0" borderId="0" xfId="0" applyFont="1" applyAlignment="1">
      <alignment horizontal="center"/>
    </xf>
    <xf numFmtId="164" fontId="17" fillId="0" borderId="0" xfId="0" applyNumberFormat="1" applyFont="1"/>
    <xf numFmtId="0" fontId="0" fillId="0" borderId="0" xfId="0" applyAlignment="1">
      <alignment horizontal="left"/>
    </xf>
    <xf numFmtId="38" fontId="3" fillId="4" borderId="0" xfId="0" applyNumberFormat="1" applyFont="1" applyFill="1" applyAlignment="1">
      <alignment horizontal="centerContinuous"/>
    </xf>
    <xf numFmtId="38" fontId="0" fillId="4" borderId="0" xfId="0" applyNumberFormat="1" applyFill="1" applyAlignment="1">
      <alignment horizontal="centerContinuous"/>
    </xf>
    <xf numFmtId="10" fontId="8" fillId="0" borderId="0" xfId="0" applyNumberFormat="1" applyFont="1"/>
    <xf numFmtId="0" fontId="8" fillId="0" borderId="0" xfId="0" applyFont="1"/>
    <xf numFmtId="38" fontId="19" fillId="5" borderId="0" xfId="0" applyNumberFormat="1" applyFont="1" applyFill="1"/>
    <xf numFmtId="38" fontId="17" fillId="5" borderId="0" xfId="0" applyNumberFormat="1" applyFont="1" applyFill="1"/>
    <xf numFmtId="166" fontId="13" fillId="0" borderId="0" xfId="0" applyNumberFormat="1" applyFont="1"/>
    <xf numFmtId="0" fontId="20" fillId="0" borderId="0" xfId="0" applyFont="1" applyAlignment="1">
      <alignment horizontal="left" indent="1"/>
    </xf>
    <xf numFmtId="165" fontId="21" fillId="0" borderId="0" xfId="0" applyNumberFormat="1" applyFont="1"/>
    <xf numFmtId="9" fontId="0" fillId="0" borderId="0" xfId="0" applyNumberFormat="1"/>
    <xf numFmtId="164" fontId="10" fillId="5" borderId="0" xfId="0" applyNumberFormat="1" applyFont="1" applyFill="1"/>
    <xf numFmtId="0" fontId="26" fillId="5" borderId="4" xfId="0" applyFont="1" applyFill="1" applyBorder="1" applyAlignment="1">
      <alignment horizontal="center"/>
    </xf>
    <xf numFmtId="38" fontId="3" fillId="0" borderId="0" xfId="0" applyNumberFormat="1" applyFont="1" applyFill="1"/>
    <xf numFmtId="38" fontId="0" fillId="0" borderId="0" xfId="0" applyNumberFormat="1" applyFill="1"/>
    <xf numFmtId="0" fontId="3" fillId="0" borderId="0" xfId="0" applyFont="1" applyFill="1" applyBorder="1"/>
    <xf numFmtId="38" fontId="7" fillId="0" borderId="0" xfId="0" applyNumberFormat="1" applyFont="1" applyFill="1" applyBorder="1"/>
    <xf numFmtId="0" fontId="0" fillId="0" borderId="0" xfId="0" applyFont="1" applyFill="1" applyBorder="1"/>
    <xf numFmtId="0" fontId="0" fillId="0" borderId="0" xfId="0" applyFont="1" applyFill="1" applyBorder="1" applyAlignment="1">
      <alignment horizontal="left" indent="1"/>
    </xf>
    <xf numFmtId="0" fontId="0" fillId="0" borderId="0" xfId="0" applyFont="1" applyFill="1" applyBorder="1" applyAlignment="1"/>
    <xf numFmtId="164" fontId="10" fillId="5" borderId="4" xfId="0" applyNumberFormat="1" applyFont="1" applyFill="1" applyBorder="1" applyAlignment="1">
      <alignment horizontal="center"/>
    </xf>
    <xf numFmtId="0" fontId="10" fillId="5" borderId="4" xfId="0" applyNumberFormat="1" applyFont="1" applyFill="1" applyBorder="1" applyAlignment="1">
      <alignment horizontal="center"/>
    </xf>
    <xf numFmtId="0" fontId="0" fillId="0" borderId="0" xfId="0" applyFont="1" applyAlignment="1">
      <alignment horizontal="left" indent="1"/>
    </xf>
    <xf numFmtId="0" fontId="10" fillId="5" borderId="0" xfId="0" applyNumberFormat="1" applyFont="1" applyFill="1" applyBorder="1" applyAlignment="1">
      <alignment horizontal="center"/>
    </xf>
    <xf numFmtId="0" fontId="8" fillId="0" borderId="0" xfId="0" applyFont="1" applyAlignment="1">
      <alignment horizontal="left" indent="2"/>
    </xf>
    <xf numFmtId="0" fontId="3" fillId="0" borderId="0" xfId="0" applyFont="1" applyAlignment="1"/>
    <xf numFmtId="0" fontId="10" fillId="0" borderId="0" xfId="0" applyNumberFormat="1" applyFont="1" applyFill="1" applyBorder="1" applyAlignment="1">
      <alignment horizontal="center"/>
    </xf>
    <xf numFmtId="164" fontId="10" fillId="0" borderId="0" xfId="0" applyNumberFormat="1" applyFont="1" applyFill="1"/>
    <xf numFmtId="38" fontId="17" fillId="5" borderId="5" xfId="0" applyNumberFormat="1" applyFont="1" applyFill="1" applyBorder="1"/>
    <xf numFmtId="164" fontId="10" fillId="5" borderId="0" xfId="0" applyNumberFormat="1" applyFont="1" applyFill="1" applyBorder="1" applyAlignment="1">
      <alignment horizontal="center"/>
    </xf>
    <xf numFmtId="38" fontId="17" fillId="5" borderId="0" xfId="0" applyNumberFormat="1" applyFont="1" applyFill="1" applyBorder="1"/>
    <xf numFmtId="164" fontId="9" fillId="0" borderId="0" xfId="0" applyNumberFormat="1" applyFont="1" applyFill="1"/>
    <xf numFmtId="164" fontId="9" fillId="0" borderId="0" xfId="0" applyNumberFormat="1" applyFont="1" applyAlignment="1">
      <alignment horizontal="right"/>
    </xf>
    <xf numFmtId="0" fontId="0" fillId="0" borderId="0" xfId="0" applyFont="1" applyAlignment="1">
      <alignment horizontal="center"/>
    </xf>
    <xf numFmtId="167" fontId="0" fillId="0" borderId="0" xfId="0" applyNumberFormat="1" applyFont="1" applyAlignment="1">
      <alignment horizontal="center"/>
    </xf>
    <xf numFmtId="38" fontId="0" fillId="0" borderId="0" xfId="0" applyNumberFormat="1" applyFont="1"/>
    <xf numFmtId="0" fontId="8" fillId="0" borderId="1" xfId="0" applyFont="1" applyBorder="1" applyAlignment="1">
      <alignment horizontal="left" indent="1"/>
    </xf>
    <xf numFmtId="168" fontId="27" fillId="0" borderId="1" xfId="0" applyNumberFormat="1" applyFont="1" applyBorder="1" applyAlignment="1">
      <alignment horizontal="center"/>
    </xf>
    <xf numFmtId="3" fontId="27" fillId="0" borderId="1" xfId="0" applyNumberFormat="1" applyFont="1" applyBorder="1" applyAlignment="1">
      <alignment horizontal="center"/>
    </xf>
    <xf numFmtId="38" fontId="3" fillId="0" borderId="0" xfId="0" applyNumberFormat="1" applyFont="1" applyAlignment="1">
      <alignment horizontal="center"/>
    </xf>
    <xf numFmtId="38" fontId="0" fillId="0" borderId="0" xfId="0" applyNumberFormat="1" applyFont="1" applyAlignment="1">
      <alignment horizontal="center"/>
    </xf>
    <xf numFmtId="10" fontId="8" fillId="0" borderId="0" xfId="0" applyNumberFormat="1" applyFont="1" applyAlignment="1">
      <alignment horizontal="center"/>
    </xf>
    <xf numFmtId="168" fontId="28" fillId="5" borderId="0" xfId="0" applyNumberFormat="1" applyFont="1" applyFill="1" applyAlignment="1">
      <alignment horizontal="center"/>
    </xf>
    <xf numFmtId="168" fontId="27" fillId="5" borderId="0" xfId="0" applyNumberFormat="1" applyFont="1" applyFill="1" applyAlignment="1">
      <alignment horizontal="center"/>
    </xf>
    <xf numFmtId="3" fontId="27" fillId="5" borderId="0" xfId="0" applyNumberFormat="1" applyFont="1" applyFill="1" applyAlignment="1">
      <alignment horizontal="center"/>
    </xf>
    <xf numFmtId="38" fontId="12" fillId="0" borderId="0" xfId="0" applyNumberFormat="1" applyFont="1" applyAlignment="1">
      <alignment horizontal="center"/>
    </xf>
    <xf numFmtId="38" fontId="0" fillId="0" borderId="0" xfId="0" applyNumberFormat="1" applyAlignment="1">
      <alignment horizontal="center"/>
    </xf>
    <xf numFmtId="41" fontId="0" fillId="0" borderId="0" xfId="0" applyNumberFormat="1" applyFont="1" applyAlignment="1">
      <alignment horizontal="center"/>
    </xf>
    <xf numFmtId="41" fontId="8" fillId="0" borderId="0" xfId="0" applyNumberFormat="1" applyFont="1"/>
    <xf numFmtId="41" fontId="8" fillId="0" borderId="0" xfId="0" applyNumberFormat="1" applyFont="1" applyFill="1"/>
    <xf numFmtId="37" fontId="0" fillId="0" borderId="1" xfId="0" applyNumberFormat="1" applyFont="1" applyBorder="1" applyAlignment="1">
      <alignment horizontal="center"/>
    </xf>
    <xf numFmtId="38" fontId="3" fillId="0" borderId="3" xfId="0" applyNumberFormat="1" applyFont="1" applyBorder="1" applyAlignment="1">
      <alignment horizontal="center"/>
    </xf>
    <xf numFmtId="38" fontId="0" fillId="0" borderId="1" xfId="0" applyNumberFormat="1" applyFont="1" applyBorder="1" applyAlignment="1">
      <alignment horizontal="center"/>
    </xf>
    <xf numFmtId="0" fontId="0" fillId="0" borderId="1" xfId="0" applyFont="1" applyBorder="1" applyAlignment="1"/>
    <xf numFmtId="0" fontId="27" fillId="5" borderId="0" xfId="0" applyFont="1" applyFill="1" applyAlignment="1">
      <alignment horizontal="center"/>
    </xf>
    <xf numFmtId="3" fontId="0" fillId="0" borderId="0" xfId="0" applyNumberFormat="1" applyFont="1" applyAlignment="1"/>
    <xf numFmtId="3" fontId="8" fillId="0" borderId="0" xfId="0" applyNumberFormat="1" applyFont="1" applyAlignment="1"/>
    <xf numFmtId="3" fontId="0" fillId="0" borderId="0" xfId="0" applyNumberFormat="1" applyFont="1" applyFill="1" applyAlignment="1"/>
    <xf numFmtId="0" fontId="8" fillId="0" borderId="0" xfId="0" applyFont="1" applyAlignment="1">
      <alignment horizontal="center"/>
    </xf>
    <xf numFmtId="10" fontId="9" fillId="0" borderId="0" xfId="0" applyNumberFormat="1" applyFont="1" applyAlignment="1">
      <alignment horizontal="center"/>
    </xf>
    <xf numFmtId="38" fontId="29" fillId="5" borderId="0" xfId="0" applyNumberFormat="1" applyFont="1" applyFill="1" applyAlignment="1">
      <alignment horizontal="center"/>
    </xf>
    <xf numFmtId="10" fontId="9" fillId="6" borderId="0" xfId="0" applyNumberFormat="1" applyFont="1" applyFill="1" applyAlignment="1">
      <alignment horizontal="center"/>
    </xf>
    <xf numFmtId="168" fontId="30" fillId="5" borderId="0" xfId="0" applyNumberFormat="1" applyFont="1" applyFill="1" applyAlignment="1">
      <alignment horizontal="center"/>
    </xf>
    <xf numFmtId="10" fontId="0" fillId="0" borderId="0" xfId="0" applyNumberFormat="1" applyFont="1"/>
    <xf numFmtId="10" fontId="0" fillId="0" borderId="0" xfId="0" applyNumberFormat="1" applyFont="1" applyAlignment="1">
      <alignment horizontal="center"/>
    </xf>
    <xf numFmtId="168" fontId="29" fillId="5" borderId="0" xfId="0" applyNumberFormat="1" applyFont="1" applyFill="1" applyAlignment="1">
      <alignment horizontal="center"/>
    </xf>
    <xf numFmtId="3" fontId="12" fillId="0" borderId="0" xfId="0" applyNumberFormat="1" applyFont="1" applyFill="1" applyAlignment="1">
      <alignment horizontal="center"/>
    </xf>
    <xf numFmtId="10" fontId="9" fillId="0" borderId="0" xfId="0" applyNumberFormat="1" applyFont="1" applyFill="1" applyAlignment="1">
      <alignment horizontal="center"/>
    </xf>
    <xf numFmtId="3" fontId="0" fillId="0" borderId="0" xfId="0" applyNumberFormat="1"/>
    <xf numFmtId="0" fontId="8" fillId="0" borderId="0" xfId="0" applyFont="1" applyAlignment="1">
      <alignment horizontal="right"/>
    </xf>
    <xf numFmtId="3" fontId="0" fillId="0" borderId="0" xfId="0" applyNumberFormat="1" applyFont="1" applyAlignment="1">
      <alignment horizontal="center"/>
    </xf>
    <xf numFmtId="0" fontId="0" fillId="0" borderId="0" xfId="0" applyFont="1" applyAlignment="1"/>
    <xf numFmtId="168" fontId="29" fillId="0" borderId="0" xfId="0" applyNumberFormat="1" applyFont="1" applyFill="1" applyAlignment="1">
      <alignment horizontal="center"/>
    </xf>
    <xf numFmtId="168" fontId="29" fillId="0" borderId="1" xfId="0" applyNumberFormat="1" applyFont="1" applyFill="1" applyBorder="1" applyAlignment="1">
      <alignment horizontal="center"/>
    </xf>
    <xf numFmtId="3" fontId="12" fillId="0" borderId="1" xfId="0" applyNumberFormat="1" applyFont="1" applyFill="1" applyBorder="1" applyAlignment="1">
      <alignment horizontal="center"/>
    </xf>
    <xf numFmtId="3" fontId="0" fillId="0" borderId="1" xfId="0" applyNumberFormat="1" applyFont="1" applyBorder="1" applyAlignment="1">
      <alignment horizontal="center"/>
    </xf>
    <xf numFmtId="10" fontId="12" fillId="0" borderId="0" xfId="0" applyNumberFormat="1" applyFont="1" applyFill="1" applyAlignment="1">
      <alignment horizontal="centerContinuous"/>
    </xf>
    <xf numFmtId="10" fontId="9" fillId="0" borderId="0" xfId="0" applyNumberFormat="1" applyFont="1" applyFill="1" applyAlignment="1">
      <alignment horizontal="centerContinuous"/>
    </xf>
    <xf numFmtId="0" fontId="8" fillId="0" borderId="0" xfId="0" applyFont="1" applyAlignment="1"/>
  </cellXfs>
  <cellStyles count="1">
    <cellStyle name="Normal" xfId="0" builtinId="0"/>
  </cellStyles>
  <dxfs count="0"/>
  <tableStyles count="0" defaultTableStyle="TableStyleMedium2" defaultPivotStyle="PivotStyleLight16"/>
  <colors>
    <mruColors>
      <color rgb="FF0000FF"/>
      <color rgb="FFFFFFCC"/>
      <color rgb="FF3333FF"/>
      <color rgb="FF0066FF"/>
      <color rgb="FF66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tra/Financial%20Modelling/Files/IFS.sour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tatement"/>
      <sheetName val="Balance Sheet"/>
      <sheetName val="Vid 1 - Input Historical"/>
      <sheetName val="Vid 2 - IS"/>
      <sheetName val="Vid 3 - BS"/>
      <sheetName val="Vid 4 - CFS"/>
      <sheetName val="Vid 5 - Debt Sched."/>
      <sheetName val="Vid 6 - PP&amp;E Sched."/>
      <sheetName val="Vid 7 - Final"/>
    </sheetNames>
    <sheetDataSet>
      <sheetData sheetId="0">
        <row r="5">
          <cell r="B5" t="str">
            <v>20X1</v>
          </cell>
          <cell r="C5" t="str">
            <v>20X2</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6DBF4-D378-4BDD-A9C7-B882DF2EE1A8}">
  <sheetPr>
    <tabColor theme="3"/>
    <pageSetUpPr fitToPage="1"/>
  </sheetPr>
  <dimension ref="A1:C33"/>
  <sheetViews>
    <sheetView view="pageBreakPreview" topLeftCell="A12" zoomScale="107" zoomScaleNormal="145" zoomScaleSheetLayoutView="107" workbookViewId="0">
      <selection activeCell="A2" sqref="A2"/>
    </sheetView>
  </sheetViews>
  <sheetFormatPr defaultRowHeight="11.25" x14ac:dyDescent="0.2"/>
  <cols>
    <col min="1" max="1" width="41.83203125" bestFit="1" customWidth="1"/>
    <col min="2" max="3" width="10.83203125" customWidth="1"/>
  </cols>
  <sheetData>
    <row r="1" spans="1:3" ht="18" x14ac:dyDescent="0.25">
      <c r="A1" s="1" t="s">
        <v>91</v>
      </c>
    </row>
    <row r="2" spans="1:3" ht="12.75" x14ac:dyDescent="0.2">
      <c r="A2" s="46" t="s">
        <v>1</v>
      </c>
    </row>
    <row r="3" spans="1:3" x14ac:dyDescent="0.2">
      <c r="A3" s="3" t="s">
        <v>2</v>
      </c>
    </row>
    <row r="4" spans="1:3" ht="5.0999999999999996" customHeight="1" x14ac:dyDescent="0.2"/>
    <row r="5" spans="1:3" x14ac:dyDescent="0.2">
      <c r="A5" s="5" t="s">
        <v>5</v>
      </c>
      <c r="B5" s="6" t="s">
        <v>92</v>
      </c>
      <c r="C5" s="6" t="s">
        <v>6</v>
      </c>
    </row>
    <row r="6" spans="1:3" x14ac:dyDescent="0.2">
      <c r="A6" s="7"/>
      <c r="B6" s="8"/>
      <c r="C6" s="8"/>
    </row>
    <row r="7" spans="1:3" x14ac:dyDescent="0.2">
      <c r="A7" s="3" t="s">
        <v>12</v>
      </c>
      <c r="B7" s="59">
        <v>74452</v>
      </c>
      <c r="C7" s="59">
        <v>83492</v>
      </c>
    </row>
    <row r="8" spans="1:3" s="58" customFormat="1" x14ac:dyDescent="0.2">
      <c r="A8" s="11" t="s">
        <v>13</v>
      </c>
      <c r="B8" s="12" t="s">
        <v>93</v>
      </c>
      <c r="C8" s="13">
        <f>C7/B7-1</f>
        <v>0.12142051254499542</v>
      </c>
    </row>
    <row r="9" spans="1:3" x14ac:dyDescent="0.2">
      <c r="B9" s="14"/>
      <c r="C9" s="14"/>
    </row>
    <row r="10" spans="1:3" x14ac:dyDescent="0.2">
      <c r="A10" s="3" t="s">
        <v>14</v>
      </c>
      <c r="B10" s="59">
        <v>64440</v>
      </c>
      <c r="C10" s="59">
        <v>72524</v>
      </c>
    </row>
    <row r="11" spans="1:3" s="58" customFormat="1" x14ac:dyDescent="0.2">
      <c r="A11" s="11" t="s">
        <v>15</v>
      </c>
      <c r="B11" s="13">
        <f>B10/B7</f>
        <v>0.86552409606189218</v>
      </c>
      <c r="C11" s="13">
        <f>C10/C7</f>
        <v>0.86863412063431222</v>
      </c>
    </row>
    <row r="12" spans="1:3" x14ac:dyDescent="0.2">
      <c r="B12" s="14"/>
      <c r="C12" s="14"/>
    </row>
    <row r="13" spans="1:3" x14ac:dyDescent="0.2">
      <c r="A13" s="3" t="s">
        <v>16</v>
      </c>
      <c r="B13" s="9">
        <f>B7-B10</f>
        <v>10012</v>
      </c>
      <c r="C13" s="9">
        <f>C7-C10</f>
        <v>10968</v>
      </c>
    </row>
    <row r="14" spans="1:3" s="58" customFormat="1" x14ac:dyDescent="0.2">
      <c r="A14" s="11" t="s">
        <v>15</v>
      </c>
      <c r="B14" s="13">
        <f>B13/B7</f>
        <v>0.13447590393810777</v>
      </c>
      <c r="C14" s="13">
        <f>C13/C7</f>
        <v>0.13136587936568772</v>
      </c>
    </row>
    <row r="15" spans="1:3" x14ac:dyDescent="0.2">
      <c r="B15" s="14"/>
      <c r="C15" s="14"/>
    </row>
    <row r="16" spans="1:3" x14ac:dyDescent="0.2">
      <c r="A16" s="3" t="s">
        <v>17</v>
      </c>
      <c r="B16" s="59">
        <v>6389</v>
      </c>
      <c r="C16" s="59">
        <v>6545</v>
      </c>
    </row>
    <row r="17" spans="1:3" s="58" customFormat="1" x14ac:dyDescent="0.2">
      <c r="A17" s="11" t="s">
        <v>15</v>
      </c>
      <c r="B17" s="13">
        <f>B16/B7</f>
        <v>8.5813678611722996E-2</v>
      </c>
      <c r="C17" s="13">
        <f>C16/C7</f>
        <v>7.8390744023379491E-2</v>
      </c>
    </row>
    <row r="18" spans="1:3" x14ac:dyDescent="0.2">
      <c r="B18" s="14"/>
      <c r="C18" s="14"/>
    </row>
    <row r="19" spans="1:3" x14ac:dyDescent="0.2">
      <c r="A19" s="3" t="s">
        <v>18</v>
      </c>
      <c r="B19" s="9">
        <f>B13-B16</f>
        <v>3623</v>
      </c>
      <c r="C19" s="9">
        <f>C13-C16</f>
        <v>4423</v>
      </c>
    </row>
    <row r="20" spans="1:3" x14ac:dyDescent="0.2">
      <c r="B20" s="14"/>
      <c r="C20" s="14"/>
    </row>
    <row r="21" spans="1:3" x14ac:dyDescent="0.2">
      <c r="A21" s="3" t="s">
        <v>19</v>
      </c>
      <c r="B21" s="59">
        <v>518</v>
      </c>
      <c r="C21" s="59">
        <v>474.18170266836086</v>
      </c>
    </row>
    <row r="22" spans="1:3" x14ac:dyDescent="0.2">
      <c r="B22" s="14"/>
      <c r="C22" s="14"/>
    </row>
    <row r="23" spans="1:3" x14ac:dyDescent="0.2">
      <c r="A23" s="3" t="s">
        <v>20</v>
      </c>
      <c r="B23" s="9">
        <f>B19-B21</f>
        <v>3105</v>
      </c>
      <c r="C23" s="9">
        <f>C19-C21</f>
        <v>3948.8182973316393</v>
      </c>
    </row>
    <row r="24" spans="1:3" x14ac:dyDescent="0.2">
      <c r="B24" s="14"/>
      <c r="C24" s="14"/>
    </row>
    <row r="25" spans="1:3" x14ac:dyDescent="0.2">
      <c r="A25" t="s">
        <v>21</v>
      </c>
      <c r="B25" s="59">
        <v>1086.75</v>
      </c>
      <c r="C25" s="59">
        <v>1382.0864040660738</v>
      </c>
    </row>
    <row r="26" spans="1:3" x14ac:dyDescent="0.2">
      <c r="A26" t="s">
        <v>22</v>
      </c>
      <c r="B26" s="12" t="s">
        <v>94</v>
      </c>
      <c r="C26" s="12" t="s">
        <v>94</v>
      </c>
    </row>
    <row r="27" spans="1:3" x14ac:dyDescent="0.2">
      <c r="B27" s="14"/>
      <c r="C27" s="14"/>
    </row>
    <row r="28" spans="1:3" x14ac:dyDescent="0.2">
      <c r="A28" s="3" t="s">
        <v>23</v>
      </c>
      <c r="B28" s="9">
        <f>B23-B25</f>
        <v>2018.25</v>
      </c>
      <c r="C28" s="9">
        <f>C23-C25</f>
        <v>2566.7318932655653</v>
      </c>
    </row>
    <row r="29" spans="1:3" x14ac:dyDescent="0.2">
      <c r="B29" s="14"/>
      <c r="C29" s="14"/>
    </row>
    <row r="30" spans="1:3" x14ac:dyDescent="0.2">
      <c r="A30" t="s">
        <v>18</v>
      </c>
      <c r="B30" s="25">
        <f>B19</f>
        <v>3623</v>
      </c>
      <c r="C30" s="25">
        <f>C19</f>
        <v>4423</v>
      </c>
    </row>
    <row r="31" spans="1:3" x14ac:dyDescent="0.2">
      <c r="A31" t="s">
        <v>24</v>
      </c>
      <c r="B31" s="60">
        <v>2648</v>
      </c>
      <c r="C31" s="60">
        <v>2981</v>
      </c>
    </row>
    <row r="32" spans="1:3" x14ac:dyDescent="0.2">
      <c r="A32" t="s">
        <v>25</v>
      </c>
      <c r="B32" s="60">
        <v>0</v>
      </c>
      <c r="C32" s="60">
        <v>0</v>
      </c>
    </row>
    <row r="33" spans="1:3" x14ac:dyDescent="0.2">
      <c r="A33" s="19" t="s">
        <v>26</v>
      </c>
      <c r="B33" s="20">
        <f>B19+B31</f>
        <v>6271</v>
      </c>
      <c r="C33" s="20">
        <f>C19+C31</f>
        <v>7404</v>
      </c>
    </row>
  </sheetData>
  <printOptions horizontalCentered="1"/>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86229-0031-4FD0-862C-839A05231DB8}">
  <sheetPr>
    <tabColor theme="3"/>
    <pageSetUpPr fitToPage="1"/>
  </sheetPr>
  <dimension ref="A1:D44"/>
  <sheetViews>
    <sheetView view="pageBreakPreview" topLeftCell="A8" zoomScale="107" zoomScaleNormal="145" zoomScaleSheetLayoutView="107" workbookViewId="0">
      <selection activeCell="C29" sqref="C29"/>
    </sheetView>
  </sheetViews>
  <sheetFormatPr defaultRowHeight="11.25" x14ac:dyDescent="0.2"/>
  <cols>
    <col min="1" max="1" width="41.83203125" bestFit="1" customWidth="1"/>
    <col min="2" max="3" width="10.83203125" customWidth="1"/>
  </cols>
  <sheetData>
    <row r="1" spans="1:3" ht="18" x14ac:dyDescent="0.25">
      <c r="A1" s="1" t="s">
        <v>95</v>
      </c>
    </row>
    <row r="2" spans="1:3" ht="12.75" x14ac:dyDescent="0.2">
      <c r="A2" s="46" t="s">
        <v>1</v>
      </c>
    </row>
    <row r="3" spans="1:3" x14ac:dyDescent="0.2">
      <c r="A3" s="3" t="s">
        <v>2</v>
      </c>
    </row>
    <row r="4" spans="1:3" ht="5.0999999999999996" customHeight="1" x14ac:dyDescent="0.2"/>
    <row r="5" spans="1:3" x14ac:dyDescent="0.2">
      <c r="A5" s="5" t="s">
        <v>27</v>
      </c>
      <c r="B5" s="6" t="str">
        <f>'[1]Income Statement'!B5</f>
        <v>20X1</v>
      </c>
      <c r="C5" s="6" t="str">
        <f>'[1]Income Statement'!C5</f>
        <v>20X2</v>
      </c>
    </row>
    <row r="6" spans="1:3" ht="3" customHeight="1" x14ac:dyDescent="0.2">
      <c r="B6" s="8"/>
      <c r="C6" s="8"/>
    </row>
    <row r="7" spans="1:3" x14ac:dyDescent="0.2">
      <c r="A7" s="3" t="s">
        <v>96</v>
      </c>
    </row>
    <row r="8" spans="1:3" ht="3" customHeight="1" x14ac:dyDescent="0.2"/>
    <row r="9" spans="1:3" x14ac:dyDescent="0.2">
      <c r="A9" s="22" t="s">
        <v>28</v>
      </c>
      <c r="B9" s="23"/>
      <c r="C9" s="23"/>
    </row>
    <row r="10" spans="1:3" x14ac:dyDescent="0.2">
      <c r="A10" s="24" t="s">
        <v>29</v>
      </c>
      <c r="B10" s="60">
        <v>1773</v>
      </c>
      <c r="C10" s="60">
        <v>2000</v>
      </c>
    </row>
    <row r="11" spans="1:3" x14ac:dyDescent="0.2">
      <c r="A11" s="24" t="s">
        <v>30</v>
      </c>
      <c r="B11" s="60">
        <v>7750</v>
      </c>
      <c r="C11" s="60">
        <v>8852</v>
      </c>
    </row>
    <row r="12" spans="1:3" x14ac:dyDescent="0.2">
      <c r="A12" s="24" t="s">
        <v>31</v>
      </c>
      <c r="B12" s="60">
        <v>4800</v>
      </c>
      <c r="C12" s="60">
        <v>5700</v>
      </c>
    </row>
    <row r="13" spans="1:3" x14ac:dyDescent="0.2">
      <c r="A13" s="24" t="s">
        <v>32</v>
      </c>
      <c r="B13" s="60">
        <v>456</v>
      </c>
      <c r="C13" s="60">
        <v>1849</v>
      </c>
    </row>
    <row r="14" spans="1:3" x14ac:dyDescent="0.2">
      <c r="A14" s="27" t="s">
        <v>33</v>
      </c>
      <c r="B14" s="28">
        <f>SUM(B10:B13)</f>
        <v>14779</v>
      </c>
      <c r="C14" s="28">
        <f>SUM(C10:C13)</f>
        <v>18401</v>
      </c>
    </row>
    <row r="15" spans="1:3" ht="3" customHeight="1" x14ac:dyDescent="0.2">
      <c r="A15" s="29"/>
      <c r="B15" s="23"/>
      <c r="C15" s="23"/>
    </row>
    <row r="16" spans="1:3" x14ac:dyDescent="0.2">
      <c r="A16" s="22" t="s">
        <v>34</v>
      </c>
      <c r="B16" s="23"/>
      <c r="C16" s="23"/>
    </row>
    <row r="17" spans="1:3" x14ac:dyDescent="0.2">
      <c r="A17" s="24" t="s">
        <v>35</v>
      </c>
      <c r="B17" s="60">
        <v>10913</v>
      </c>
      <c r="C17" s="60">
        <v>10932</v>
      </c>
    </row>
    <row r="18" spans="1:3" ht="3" customHeight="1" x14ac:dyDescent="0.2">
      <c r="B18" s="23"/>
      <c r="C18" s="23"/>
    </row>
    <row r="19" spans="1:3" x14ac:dyDescent="0.2">
      <c r="A19" s="30" t="s">
        <v>36</v>
      </c>
      <c r="B19" s="28">
        <f>B14+B17</f>
        <v>25692</v>
      </c>
      <c r="C19" s="28">
        <f>C14+C17</f>
        <v>29333</v>
      </c>
    </row>
    <row r="20" spans="1:3" ht="3" customHeight="1" x14ac:dyDescent="0.2">
      <c r="B20" s="23"/>
      <c r="C20" s="23"/>
    </row>
    <row r="21" spans="1:3" x14ac:dyDescent="0.2">
      <c r="A21" s="3" t="s">
        <v>97</v>
      </c>
      <c r="B21" s="23"/>
      <c r="C21" s="23"/>
    </row>
    <row r="22" spans="1:3" ht="3" customHeight="1" x14ac:dyDescent="0.2">
      <c r="A22" s="3"/>
      <c r="B22" s="23"/>
      <c r="C22" s="23"/>
    </row>
    <row r="23" spans="1:3" x14ac:dyDescent="0.2">
      <c r="A23" s="22" t="s">
        <v>37</v>
      </c>
      <c r="B23" s="23"/>
      <c r="C23" s="23"/>
    </row>
    <row r="24" spans="1:3" x14ac:dyDescent="0.2">
      <c r="A24" s="24" t="s">
        <v>38</v>
      </c>
      <c r="B24" s="60">
        <v>5665</v>
      </c>
      <c r="C24" s="60">
        <v>6656</v>
      </c>
    </row>
    <row r="25" spans="1:3" x14ac:dyDescent="0.2">
      <c r="A25" s="24" t="s">
        <v>39</v>
      </c>
      <c r="B25" s="60">
        <v>792</v>
      </c>
      <c r="C25" s="60">
        <v>1375.2681067344347</v>
      </c>
    </row>
    <row r="26" spans="1:3" x14ac:dyDescent="0.2">
      <c r="A26" s="24" t="s">
        <v>40</v>
      </c>
      <c r="B26" s="60">
        <v>500</v>
      </c>
      <c r="C26" s="60">
        <v>500</v>
      </c>
    </row>
    <row r="27" spans="1:3" x14ac:dyDescent="0.2">
      <c r="A27" s="27" t="s">
        <v>41</v>
      </c>
      <c r="B27" s="28">
        <f>SUM(B24:B26)</f>
        <v>6957</v>
      </c>
      <c r="C27" s="28">
        <f>SUM(C24:C26)</f>
        <v>8531.2681067344347</v>
      </c>
    </row>
    <row r="28" spans="1:3" ht="3" customHeight="1" x14ac:dyDescent="0.2">
      <c r="A28" s="29"/>
      <c r="B28" s="23"/>
      <c r="C28" s="23"/>
    </row>
    <row r="29" spans="1:3" x14ac:dyDescent="0.2">
      <c r="A29" s="22" t="s">
        <v>42</v>
      </c>
      <c r="B29" s="61"/>
      <c r="C29" s="61"/>
    </row>
    <row r="30" spans="1:3" x14ac:dyDescent="0.2">
      <c r="A30" s="24" t="s">
        <v>43</v>
      </c>
      <c r="B30" s="60">
        <v>5000</v>
      </c>
      <c r="C30" s="60">
        <v>4500</v>
      </c>
    </row>
    <row r="31" spans="1:3" ht="3" customHeight="1" x14ac:dyDescent="0.2">
      <c r="A31" s="29"/>
      <c r="B31" s="23"/>
      <c r="C31" s="23"/>
    </row>
    <row r="32" spans="1:3" x14ac:dyDescent="0.2">
      <c r="A32" s="30" t="s">
        <v>44</v>
      </c>
      <c r="B32" s="28">
        <f>B27+B30</f>
        <v>11957</v>
      </c>
      <c r="C32" s="28">
        <f>C27+C30</f>
        <v>13031.268106734435</v>
      </c>
    </row>
    <row r="33" spans="1:4" ht="3" customHeight="1" x14ac:dyDescent="0.2">
      <c r="B33" s="23"/>
      <c r="C33" s="23"/>
    </row>
    <row r="34" spans="1:4" x14ac:dyDescent="0.2">
      <c r="A34" s="3" t="s">
        <v>98</v>
      </c>
      <c r="B34" s="23"/>
      <c r="C34" s="23"/>
    </row>
    <row r="35" spans="1:4" x14ac:dyDescent="0.2">
      <c r="A35" s="29" t="s">
        <v>45</v>
      </c>
      <c r="B35" s="60">
        <v>15</v>
      </c>
      <c r="C35" s="60">
        <v>15</v>
      </c>
    </row>
    <row r="36" spans="1:4" x14ac:dyDescent="0.2">
      <c r="A36" s="29" t="s">
        <v>46</v>
      </c>
      <c r="B36" s="60">
        <v>5000</v>
      </c>
      <c r="C36" s="60">
        <v>5000</v>
      </c>
    </row>
    <row r="37" spans="1:4" x14ac:dyDescent="0.2">
      <c r="A37" s="29" t="s">
        <v>47</v>
      </c>
      <c r="B37" s="60">
        <v>8720</v>
      </c>
      <c r="C37" s="60">
        <v>11286.731893265565</v>
      </c>
      <c r="D37" s="26"/>
    </row>
    <row r="38" spans="1:4" x14ac:dyDescent="0.2">
      <c r="A38" s="30" t="s">
        <v>48</v>
      </c>
      <c r="B38" s="28">
        <f>SUM(B35:B37)</f>
        <v>13735</v>
      </c>
      <c r="C38" s="28">
        <f>SUM(C35:C37)</f>
        <v>16301.731893265565</v>
      </c>
    </row>
    <row r="39" spans="1:4" ht="3" customHeight="1" x14ac:dyDescent="0.2">
      <c r="B39" s="23"/>
      <c r="C39" s="23"/>
    </row>
    <row r="40" spans="1:4" x14ac:dyDescent="0.2">
      <c r="A40" s="3" t="s">
        <v>49</v>
      </c>
      <c r="B40" s="9">
        <f>B32+B38</f>
        <v>25692</v>
      </c>
      <c r="C40" s="9">
        <f>C32+C38</f>
        <v>29333</v>
      </c>
    </row>
    <row r="41" spans="1:4" x14ac:dyDescent="0.2">
      <c r="A41" s="62" t="s">
        <v>50</v>
      </c>
      <c r="B41" s="63">
        <f>B19-B40</f>
        <v>0</v>
      </c>
      <c r="C41" s="63">
        <f>C19-C40</f>
        <v>0</v>
      </c>
    </row>
    <row r="42" spans="1:4" x14ac:dyDescent="0.2">
      <c r="B42" s="23"/>
      <c r="C42" s="23"/>
    </row>
    <row r="43" spans="1:4" x14ac:dyDescent="0.2">
      <c r="B43" s="64"/>
      <c r="C43" s="64"/>
    </row>
    <row r="44" spans="1:4" x14ac:dyDescent="0.2">
      <c r="B44" s="64"/>
      <c r="C44" s="64"/>
    </row>
  </sheetData>
  <printOptions horizontalCentered="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14651-2E82-442B-A20A-C1E67CD1015D}">
  <sheetPr>
    <tabColor theme="0"/>
    <pageSetUpPr fitToPage="1"/>
  </sheetPr>
  <dimension ref="A1:K138"/>
  <sheetViews>
    <sheetView zoomScaleNormal="100" workbookViewId="0">
      <selection activeCell="B30" sqref="B30"/>
    </sheetView>
  </sheetViews>
  <sheetFormatPr defaultRowHeight="11.25" x14ac:dyDescent="0.2"/>
  <cols>
    <col min="1" max="1" width="55.33203125" bestFit="1" customWidth="1"/>
    <col min="2" max="2" width="12.1640625" customWidth="1"/>
    <col min="3" max="9" width="10.83203125" customWidth="1"/>
  </cols>
  <sheetData>
    <row r="1" spans="1:9" ht="18" x14ac:dyDescent="0.25">
      <c r="A1" s="1" t="s">
        <v>0</v>
      </c>
      <c r="B1" s="1"/>
    </row>
    <row r="2" spans="1:9" ht="12.75" x14ac:dyDescent="0.2">
      <c r="A2" s="2" t="s">
        <v>1</v>
      </c>
      <c r="B2" s="2"/>
    </row>
    <row r="3" spans="1:9" x14ac:dyDescent="0.2">
      <c r="A3" s="3" t="s">
        <v>2</v>
      </c>
      <c r="B3" s="3"/>
    </row>
    <row r="4" spans="1:9" ht="9.9499999999999993" customHeight="1" x14ac:dyDescent="0.2">
      <c r="A4" s="3"/>
      <c r="B4" s="3"/>
      <c r="C4" s="4" t="s">
        <v>3</v>
      </c>
      <c r="D4" s="4" t="s">
        <v>3</v>
      </c>
      <c r="E4" s="4" t="s">
        <v>4</v>
      </c>
      <c r="F4" s="4" t="s">
        <v>4</v>
      </c>
      <c r="G4" s="4" t="s">
        <v>4</v>
      </c>
      <c r="H4" s="4" t="s">
        <v>4</v>
      </c>
      <c r="I4" s="4" t="s">
        <v>4</v>
      </c>
    </row>
    <row r="5" spans="1:9" x14ac:dyDescent="0.2">
      <c r="A5" s="5" t="s">
        <v>5</v>
      </c>
      <c r="B5" s="5"/>
      <c r="C5" s="6" t="str">
        <f>'[1]Income Statement'!B5</f>
        <v>20X1</v>
      </c>
      <c r="D5" s="6" t="s">
        <v>6</v>
      </c>
      <c r="E5" s="6" t="s">
        <v>7</v>
      </c>
      <c r="F5" s="6" t="s">
        <v>8</v>
      </c>
      <c r="G5" s="6" t="s">
        <v>9</v>
      </c>
      <c r="H5" s="6" t="s">
        <v>10</v>
      </c>
      <c r="I5" s="6" t="s">
        <v>11</v>
      </c>
    </row>
    <row r="6" spans="1:9" ht="3" customHeight="1" x14ac:dyDescent="0.2">
      <c r="A6" s="7"/>
      <c r="B6" s="7"/>
      <c r="C6" s="8"/>
      <c r="D6" s="8"/>
    </row>
    <row r="7" spans="1:9" x14ac:dyDescent="0.2">
      <c r="A7" s="3" t="s">
        <v>12</v>
      </c>
      <c r="B7" s="3"/>
      <c r="C7" s="9">
        <f>'Income Statement'!B7</f>
        <v>74452</v>
      </c>
      <c r="D7" s="9">
        <f>'Income Statement'!C7</f>
        <v>83492</v>
      </c>
      <c r="E7" s="10">
        <f>D7*(1+E8)</f>
        <v>91841.200000000012</v>
      </c>
      <c r="F7" s="10">
        <f t="shared" ref="F7:I7" si="0">E7*(1+F8)</f>
        <v>101025.32000000002</v>
      </c>
      <c r="G7" s="10">
        <f t="shared" si="0"/>
        <v>111127.85200000003</v>
      </c>
      <c r="H7" s="10">
        <f t="shared" si="0"/>
        <v>122240.63720000004</v>
      </c>
      <c r="I7" s="10">
        <f t="shared" si="0"/>
        <v>134464.70092000006</v>
      </c>
    </row>
    <row r="8" spans="1:9" x14ac:dyDescent="0.2">
      <c r="A8" s="11" t="s">
        <v>13</v>
      </c>
      <c r="B8" s="11"/>
      <c r="C8" s="12" t="s">
        <v>99</v>
      </c>
      <c r="D8" s="13">
        <f>D7/C7-1</f>
        <v>0.12142051254499542</v>
      </c>
      <c r="E8" s="65">
        <v>0.1</v>
      </c>
      <c r="F8" s="65">
        <v>0.1</v>
      </c>
      <c r="G8" s="65">
        <v>0.1</v>
      </c>
      <c r="H8" s="65">
        <v>0.1</v>
      </c>
      <c r="I8" s="65">
        <v>0.1</v>
      </c>
    </row>
    <row r="9" spans="1:9" ht="3" customHeight="1" x14ac:dyDescent="0.2">
      <c r="C9" s="14"/>
      <c r="D9" s="14"/>
    </row>
    <row r="10" spans="1:9" x14ac:dyDescent="0.2">
      <c r="A10" s="3" t="s">
        <v>14</v>
      </c>
      <c r="B10" s="3"/>
      <c r="C10" s="9">
        <f>'Income Statement'!B10</f>
        <v>64440</v>
      </c>
      <c r="D10" s="9">
        <f>'Income Statement'!C10</f>
        <v>72524</v>
      </c>
      <c r="E10" s="10">
        <f>E7*E11</f>
        <v>79633.585805619732</v>
      </c>
      <c r="F10" s="10">
        <f t="shared" ref="F10:I10" si="1">F7*F11</f>
        <v>87596.944386181713</v>
      </c>
      <c r="G10" s="10">
        <f t="shared" si="1"/>
        <v>96356.638824799884</v>
      </c>
      <c r="H10" s="10">
        <f t="shared" si="1"/>
        <v>105992.30270727989</v>
      </c>
      <c r="I10" s="10">
        <f t="shared" si="1"/>
        <v>116591.53297800789</v>
      </c>
    </row>
    <row r="11" spans="1:9" x14ac:dyDescent="0.2">
      <c r="A11" s="11" t="s">
        <v>15</v>
      </c>
      <c r="B11" s="11"/>
      <c r="C11" s="13">
        <f>C10/C7</f>
        <v>0.86552409606189218</v>
      </c>
      <c r="D11" s="13">
        <f>D10/D7</f>
        <v>0.86863412063431222</v>
      </c>
      <c r="E11" s="15">
        <f>AVERAGE($C$11:$D$11)</f>
        <v>0.8670791083481022</v>
      </c>
      <c r="F11" s="15">
        <f t="shared" ref="F11:I11" si="2">AVERAGE($C$11:$D$11)</f>
        <v>0.8670791083481022</v>
      </c>
      <c r="G11" s="15">
        <f t="shared" si="2"/>
        <v>0.8670791083481022</v>
      </c>
      <c r="H11" s="15">
        <f t="shared" si="2"/>
        <v>0.8670791083481022</v>
      </c>
      <c r="I11" s="15">
        <f t="shared" si="2"/>
        <v>0.8670791083481022</v>
      </c>
    </row>
    <row r="12" spans="1:9" ht="3" customHeight="1" x14ac:dyDescent="0.2">
      <c r="C12" s="14"/>
      <c r="D12" s="14"/>
    </row>
    <row r="13" spans="1:9" x14ac:dyDescent="0.2">
      <c r="A13" s="3" t="s">
        <v>16</v>
      </c>
      <c r="B13" s="3"/>
      <c r="C13" s="9">
        <f>C7-C10</f>
        <v>10012</v>
      </c>
      <c r="D13" s="9">
        <f>D7-D10</f>
        <v>10968</v>
      </c>
      <c r="E13" s="9">
        <f>E7-E10</f>
        <v>12207.61419438028</v>
      </c>
      <c r="F13" s="9">
        <f t="shared" ref="F13:I13" si="3">F7-F10</f>
        <v>13428.375613818309</v>
      </c>
      <c r="G13" s="9">
        <f t="shared" si="3"/>
        <v>14771.213175200144</v>
      </c>
      <c r="H13" s="9">
        <f t="shared" si="3"/>
        <v>16248.334492720154</v>
      </c>
      <c r="I13" s="9">
        <f t="shared" si="3"/>
        <v>17873.167941992171</v>
      </c>
    </row>
    <row r="14" spans="1:9" x14ac:dyDescent="0.2">
      <c r="A14" s="11" t="s">
        <v>15</v>
      </c>
      <c r="B14" s="11"/>
      <c r="C14" s="13">
        <f>C13/C7</f>
        <v>0.13447590393810777</v>
      </c>
      <c r="D14" s="13">
        <f>D13/D7</f>
        <v>0.13136587936568772</v>
      </c>
      <c r="E14" s="13">
        <f t="shared" ref="E14:I14" si="4">E13/E7</f>
        <v>0.13292089165189783</v>
      </c>
      <c r="F14" s="13">
        <f t="shared" si="4"/>
        <v>0.13292089165189783</v>
      </c>
      <c r="G14" s="13">
        <f t="shared" si="4"/>
        <v>0.13292089165189785</v>
      </c>
      <c r="H14" s="13">
        <f t="shared" si="4"/>
        <v>0.1329208916518978</v>
      </c>
      <c r="I14" s="13">
        <f t="shared" si="4"/>
        <v>0.1329208916518978</v>
      </c>
    </row>
    <row r="15" spans="1:9" ht="3" customHeight="1" x14ac:dyDescent="0.2">
      <c r="C15" s="14"/>
      <c r="D15" s="14"/>
    </row>
    <row r="16" spans="1:9" x14ac:dyDescent="0.2">
      <c r="A16" s="3" t="s">
        <v>17</v>
      </c>
      <c r="B16" s="3"/>
      <c r="C16" s="9">
        <f>'Income Statement'!B16</f>
        <v>6389</v>
      </c>
      <c r="D16" s="9">
        <f>'Income Statement'!C16</f>
        <v>6545</v>
      </c>
      <c r="E16" s="9">
        <f>E7*E17</f>
        <v>7540.3656100574881</v>
      </c>
      <c r="F16" s="9">
        <f t="shared" ref="F16:I16" si="5">F7*F17</f>
        <v>8294.4021710632369</v>
      </c>
      <c r="G16" s="9">
        <f t="shared" si="5"/>
        <v>9123.8423881695617</v>
      </c>
      <c r="H16" s="9">
        <f t="shared" si="5"/>
        <v>10036.226626986519</v>
      </c>
      <c r="I16" s="9">
        <f t="shared" si="5"/>
        <v>11039.849289685171</v>
      </c>
    </row>
    <row r="17" spans="1:9" x14ac:dyDescent="0.2">
      <c r="A17" s="11" t="s">
        <v>15</v>
      </c>
      <c r="B17" s="11"/>
      <c r="C17" s="13">
        <f>C16/C7</f>
        <v>8.5813678611722996E-2</v>
      </c>
      <c r="D17" s="13">
        <f>D16/D7</f>
        <v>7.8390744023379491E-2</v>
      </c>
      <c r="E17" s="15">
        <f>AVERAGE($C$17:$D$17)</f>
        <v>8.2102211317551244E-2</v>
      </c>
      <c r="F17" s="15">
        <f t="shared" ref="F17:I17" si="6">AVERAGE($C$17:$D$17)</f>
        <v>8.2102211317551244E-2</v>
      </c>
      <c r="G17" s="15">
        <f t="shared" si="6"/>
        <v>8.2102211317551244E-2</v>
      </c>
      <c r="H17" s="15">
        <f t="shared" si="6"/>
        <v>8.2102211317551244E-2</v>
      </c>
      <c r="I17" s="15">
        <f t="shared" si="6"/>
        <v>8.2102211317551244E-2</v>
      </c>
    </row>
    <row r="18" spans="1:9" ht="3" customHeight="1" x14ac:dyDescent="0.2">
      <c r="D18" s="14"/>
    </row>
    <row r="19" spans="1:9" x14ac:dyDescent="0.2">
      <c r="A19" s="3" t="s">
        <v>18</v>
      </c>
      <c r="B19" s="3"/>
      <c r="C19" s="9">
        <f>C13-C16</f>
        <v>3623</v>
      </c>
      <c r="D19" s="9">
        <f>D13-D16</f>
        <v>4423</v>
      </c>
      <c r="E19" s="9">
        <f>E13-E16</f>
        <v>4667.2485843227914</v>
      </c>
      <c r="F19" s="9">
        <f t="shared" ref="F19:I19" si="7">F13-F16</f>
        <v>5133.973442755072</v>
      </c>
      <c r="G19" s="9">
        <f t="shared" si="7"/>
        <v>5647.3707870305825</v>
      </c>
      <c r="H19" s="9">
        <f t="shared" si="7"/>
        <v>6212.1078657336348</v>
      </c>
      <c r="I19" s="9">
        <f t="shared" si="7"/>
        <v>6833.3186523069999</v>
      </c>
    </row>
    <row r="20" spans="1:9" ht="3" customHeight="1" x14ac:dyDescent="0.2">
      <c r="C20" s="14"/>
      <c r="D20" s="14"/>
    </row>
    <row r="21" spans="1:9" x14ac:dyDescent="0.2">
      <c r="A21" s="3" t="s">
        <v>19</v>
      </c>
      <c r="B21" s="66" t="s">
        <v>101</v>
      </c>
      <c r="C21" s="9">
        <f>'Income Statement'!B21</f>
        <v>518</v>
      </c>
      <c r="D21" s="9">
        <f>'Income Statement'!C21</f>
        <v>474.18170266836086</v>
      </c>
      <c r="E21" s="67">
        <f ca="1">IF($B$21="ON",E$128,0)</f>
        <v>415.18067803098654</v>
      </c>
      <c r="F21" s="67">
        <f t="shared" ref="F21:I21" ca="1" si="8">IF($B$21="ON",F$128,0)</f>
        <v>340.7989753626257</v>
      </c>
      <c r="G21" s="67">
        <f t="shared" ca="1" si="8"/>
        <v>300</v>
      </c>
      <c r="H21" s="67">
        <f t="shared" ca="1" si="8"/>
        <v>260</v>
      </c>
      <c r="I21" s="67">
        <f t="shared" ca="1" si="8"/>
        <v>220</v>
      </c>
    </row>
    <row r="22" spans="1:9" ht="3" customHeight="1" x14ac:dyDescent="0.2">
      <c r="C22" s="14"/>
      <c r="D22" s="14"/>
    </row>
    <row r="23" spans="1:9" x14ac:dyDescent="0.2">
      <c r="A23" s="3" t="s">
        <v>20</v>
      </c>
      <c r="B23" s="3"/>
      <c r="C23" s="9">
        <f>C19-C21</f>
        <v>3105</v>
      </c>
      <c r="D23" s="9">
        <f>D19-D21</f>
        <v>3948.8182973316393</v>
      </c>
      <c r="E23" s="9">
        <f ca="1">E19-E21</f>
        <v>4252.0679062918052</v>
      </c>
      <c r="F23" s="9">
        <f t="shared" ref="F23:I23" ca="1" si="9">F19-F21</f>
        <v>4793.1744673924459</v>
      </c>
      <c r="G23" s="9">
        <f t="shared" ca="1" si="9"/>
        <v>5347.3707870305825</v>
      </c>
      <c r="H23" s="9">
        <f t="shared" ca="1" si="9"/>
        <v>5952.1078657336348</v>
      </c>
      <c r="I23" s="9">
        <f t="shared" ca="1" si="9"/>
        <v>6613.3186523069999</v>
      </c>
    </row>
    <row r="24" spans="1:9" ht="3" customHeight="1" x14ac:dyDescent="0.2">
      <c r="C24" s="14"/>
      <c r="D24" s="14"/>
    </row>
    <row r="25" spans="1:9" x14ac:dyDescent="0.2">
      <c r="A25" t="s">
        <v>21</v>
      </c>
      <c r="C25" s="9">
        <f>'Income Statement'!B25</f>
        <v>1086.75</v>
      </c>
      <c r="D25" s="9">
        <f>'Income Statement'!C25</f>
        <v>1382.0864040660738</v>
      </c>
      <c r="E25" s="9">
        <f ca="1">E23*E26</f>
        <v>1488.2237672021317</v>
      </c>
      <c r="F25" s="9">
        <f t="shared" ref="F25:I25" ca="1" si="10">F23*F26</f>
        <v>1677.6110635873561</v>
      </c>
      <c r="G25" s="9">
        <f t="shared" ca="1" si="10"/>
        <v>1871.5797754607038</v>
      </c>
      <c r="H25" s="9">
        <f t="shared" ca="1" si="10"/>
        <v>2083.237753006772</v>
      </c>
      <c r="I25" s="9">
        <f t="shared" ca="1" si="10"/>
        <v>2314.6615283074498</v>
      </c>
    </row>
    <row r="26" spans="1:9" x14ac:dyDescent="0.2">
      <c r="A26" t="s">
        <v>22</v>
      </c>
      <c r="C26" s="12" t="s">
        <v>93</v>
      </c>
      <c r="D26" s="12" t="s">
        <v>93</v>
      </c>
      <c r="E26" s="65">
        <v>0.35</v>
      </c>
      <c r="F26" s="65">
        <v>0.35</v>
      </c>
      <c r="G26" s="65">
        <v>0.35</v>
      </c>
      <c r="H26" s="65">
        <v>0.35</v>
      </c>
      <c r="I26" s="65">
        <v>0.35</v>
      </c>
    </row>
    <row r="27" spans="1:9" ht="3" customHeight="1" x14ac:dyDescent="0.2">
      <c r="C27" s="14"/>
      <c r="D27" s="14"/>
    </row>
    <row r="28" spans="1:9" x14ac:dyDescent="0.2">
      <c r="A28" s="3" t="s">
        <v>23</v>
      </c>
      <c r="B28" s="3"/>
      <c r="C28" s="9">
        <f>C23-C25</f>
        <v>2018.25</v>
      </c>
      <c r="D28" s="9">
        <f>D23-D25</f>
        <v>2566.7318932655653</v>
      </c>
      <c r="E28" s="9">
        <f ca="1">E23-E25</f>
        <v>2763.8441390896733</v>
      </c>
      <c r="F28" s="9">
        <f t="shared" ref="F28:I28" ca="1" si="11">F23-F25</f>
        <v>3115.5634038050898</v>
      </c>
      <c r="G28" s="9">
        <f t="shared" ca="1" si="11"/>
        <v>3475.7910115698787</v>
      </c>
      <c r="H28" s="9">
        <f t="shared" ca="1" si="11"/>
        <v>3868.8701127268628</v>
      </c>
      <c r="I28" s="9">
        <f t="shared" ca="1" si="11"/>
        <v>4298.6571239995501</v>
      </c>
    </row>
    <row r="29" spans="1:9" ht="3" customHeight="1" x14ac:dyDescent="0.2">
      <c r="C29" s="14"/>
      <c r="D29" s="14"/>
    </row>
    <row r="30" spans="1:9" ht="11.25" customHeight="1" x14ac:dyDescent="0.2">
      <c r="A30" s="16" t="s">
        <v>18</v>
      </c>
      <c r="B30" s="16"/>
      <c r="C30" s="17">
        <f>C19</f>
        <v>3623</v>
      </c>
      <c r="D30" s="17">
        <f>D19</f>
        <v>4423</v>
      </c>
      <c r="E30" s="17">
        <f t="shared" ref="E30:I30" si="12">E19</f>
        <v>4667.2485843227914</v>
      </c>
      <c r="F30" s="17">
        <f t="shared" si="12"/>
        <v>5133.973442755072</v>
      </c>
      <c r="G30" s="17">
        <f t="shared" si="12"/>
        <v>5647.3707870305825</v>
      </c>
      <c r="H30" s="17">
        <f t="shared" si="12"/>
        <v>6212.1078657336348</v>
      </c>
      <c r="I30" s="17">
        <f t="shared" si="12"/>
        <v>6833.3186523069999</v>
      </c>
    </row>
    <row r="31" spans="1:9" x14ac:dyDescent="0.2">
      <c r="A31" s="16" t="s">
        <v>24</v>
      </c>
      <c r="B31" s="16"/>
      <c r="C31" s="17">
        <f>'Income Statement'!B31</f>
        <v>2648</v>
      </c>
      <c r="D31" s="17">
        <f>'Income Statement'!C31</f>
        <v>2981</v>
      </c>
      <c r="E31" s="20">
        <f>E135</f>
        <v>3272.7868344705316</v>
      </c>
      <c r="F31" s="20">
        <f t="shared" ref="F31:I31" si="13">F135</f>
        <v>3600.0655179175851</v>
      </c>
      <c r="G31" s="20">
        <f t="shared" si="13"/>
        <v>3960.0720697093434</v>
      </c>
      <c r="H31" s="20">
        <f t="shared" si="13"/>
        <v>4356.0792766802788</v>
      </c>
      <c r="I31" s="20">
        <f t="shared" si="13"/>
        <v>4791.6872043483063</v>
      </c>
    </row>
    <row r="32" spans="1:9" x14ac:dyDescent="0.2">
      <c r="A32" s="16" t="s">
        <v>25</v>
      </c>
      <c r="B32" s="16"/>
      <c r="C32" s="17">
        <f>'Income Statement'!B32</f>
        <v>0</v>
      </c>
      <c r="D32" s="17">
        <f>'Income Statement'!C32</f>
        <v>0</v>
      </c>
      <c r="E32" s="17">
        <f>D32</f>
        <v>0</v>
      </c>
      <c r="F32" s="17">
        <f t="shared" ref="F32:I32" si="14">E32</f>
        <v>0</v>
      </c>
      <c r="G32" s="17">
        <f t="shared" si="14"/>
        <v>0</v>
      </c>
      <c r="H32" s="17">
        <f t="shared" si="14"/>
        <v>0</v>
      </c>
      <c r="I32" s="17">
        <f t="shared" si="14"/>
        <v>0</v>
      </c>
    </row>
    <row r="33" spans="1:11" x14ac:dyDescent="0.2">
      <c r="A33" s="19" t="s">
        <v>26</v>
      </c>
      <c r="B33" s="19"/>
      <c r="C33" s="20">
        <f>SUM(C30:C32)</f>
        <v>6271</v>
      </c>
      <c r="D33" s="20">
        <f>SUM(D30:D32)</f>
        <v>7404</v>
      </c>
      <c r="E33" s="20">
        <f t="shared" ref="E33:I33" si="15">SUM(E30:E32)</f>
        <v>7940.0354187933226</v>
      </c>
      <c r="F33" s="20">
        <f t="shared" si="15"/>
        <v>8734.0389606726567</v>
      </c>
      <c r="G33" s="20">
        <f t="shared" si="15"/>
        <v>9607.4428567399264</v>
      </c>
      <c r="H33" s="20">
        <f t="shared" si="15"/>
        <v>10568.187142413914</v>
      </c>
      <c r="I33" s="20">
        <f t="shared" si="15"/>
        <v>11625.005856655305</v>
      </c>
      <c r="K33" s="21"/>
    </row>
    <row r="34" spans="1:11" ht="3" customHeight="1" x14ac:dyDescent="0.2"/>
    <row r="35" spans="1:11" x14ac:dyDescent="0.2">
      <c r="A35" s="5" t="s">
        <v>27</v>
      </c>
      <c r="B35" s="5"/>
      <c r="C35" s="6" t="str">
        <f t="shared" ref="C35:I35" si="16">C5</f>
        <v>20X1</v>
      </c>
      <c r="D35" s="6" t="str">
        <f t="shared" si="16"/>
        <v>20X2</v>
      </c>
      <c r="E35" s="6" t="str">
        <f t="shared" si="16"/>
        <v>20X3</v>
      </c>
      <c r="F35" s="6" t="str">
        <f t="shared" si="16"/>
        <v>20X4</v>
      </c>
      <c r="G35" s="6" t="str">
        <f t="shared" si="16"/>
        <v>20X5</v>
      </c>
      <c r="H35" s="6" t="str">
        <f t="shared" si="16"/>
        <v>20X6</v>
      </c>
      <c r="I35" s="6" t="str">
        <f t="shared" si="16"/>
        <v>20X7</v>
      </c>
    </row>
    <row r="36" spans="1:11" ht="3" customHeight="1" x14ac:dyDescent="0.2"/>
    <row r="37" spans="1:11" x14ac:dyDescent="0.2">
      <c r="A37" s="22" t="s">
        <v>28</v>
      </c>
      <c r="B37" s="22"/>
      <c r="C37" s="23"/>
      <c r="D37" s="23"/>
    </row>
    <row r="38" spans="1:11" x14ac:dyDescent="0.2">
      <c r="A38" s="24" t="s">
        <v>29</v>
      </c>
      <c r="B38" s="24"/>
      <c r="C38" s="25">
        <f>'Balance Sheet'!B10</f>
        <v>1773</v>
      </c>
      <c r="D38" s="25">
        <f>'Balance Sheet'!C10</f>
        <v>2000</v>
      </c>
      <c r="E38" s="67">
        <f ca="1">E100</f>
        <v>2000</v>
      </c>
      <c r="F38" s="67">
        <f t="shared" ref="F38:I38" ca="1" si="17">F100</f>
        <v>3324.7377190845655</v>
      </c>
      <c r="G38" s="67">
        <f t="shared" ca="1" si="17"/>
        <v>4815.7753934173998</v>
      </c>
      <c r="H38" s="67">
        <f t="shared" ca="1" si="17"/>
        <v>6501.4168351835124</v>
      </c>
      <c r="I38" s="67">
        <f t="shared" ca="1" si="17"/>
        <v>8448.5224211262375</v>
      </c>
      <c r="K38" s="26"/>
    </row>
    <row r="39" spans="1:11" x14ac:dyDescent="0.2">
      <c r="A39" s="24" t="s">
        <v>30</v>
      </c>
      <c r="B39" s="24"/>
      <c r="C39" s="25">
        <f>'Balance Sheet'!B11</f>
        <v>7750</v>
      </c>
      <c r="D39" s="25">
        <f>'Balance Sheet'!C11</f>
        <v>8852</v>
      </c>
      <c r="E39" s="25">
        <f>(E7/365)*E69</f>
        <v>9648.654934723043</v>
      </c>
      <c r="F39" s="25">
        <f t="shared" ref="F39:I39" si="18">(F7/365)*F69</f>
        <v>10613.520428195348</v>
      </c>
      <c r="G39" s="25">
        <f t="shared" si="18"/>
        <v>11674.872471014884</v>
      </c>
      <c r="H39" s="25">
        <f t="shared" si="18"/>
        <v>12842.359718116375</v>
      </c>
      <c r="I39" s="25">
        <f t="shared" si="18"/>
        <v>14126.595689928014</v>
      </c>
      <c r="K39" s="26"/>
    </row>
    <row r="40" spans="1:11" x14ac:dyDescent="0.2">
      <c r="A40" s="24" t="s">
        <v>31</v>
      </c>
      <c r="B40" s="24"/>
      <c r="C40" s="25">
        <f>'Balance Sheet'!B12</f>
        <v>4800</v>
      </c>
      <c r="D40" s="25">
        <f>'Balance Sheet'!C12</f>
        <v>5700</v>
      </c>
      <c r="E40" s="25">
        <f>(E10/365)*E70</f>
        <v>6095.2569001378552</v>
      </c>
      <c r="F40" s="25">
        <f t="shared" ref="F40:I40" si="19">(F10/365)*F70</f>
        <v>6704.7825901516408</v>
      </c>
      <c r="G40" s="25">
        <f t="shared" si="19"/>
        <v>7375.2608491668052</v>
      </c>
      <c r="H40" s="25">
        <f t="shared" si="19"/>
        <v>8112.7869340834859</v>
      </c>
      <c r="I40" s="25">
        <f t="shared" si="19"/>
        <v>8924.0656274918365</v>
      </c>
      <c r="K40" s="26"/>
    </row>
    <row r="41" spans="1:11" x14ac:dyDescent="0.2">
      <c r="A41" s="24" t="s">
        <v>32</v>
      </c>
      <c r="B41" s="24"/>
      <c r="C41" s="25">
        <f>'Balance Sheet'!B13</f>
        <v>456</v>
      </c>
      <c r="D41" s="25">
        <f>'Balance Sheet'!C13</f>
        <v>1849</v>
      </c>
      <c r="E41" s="26">
        <f>D41</f>
        <v>1849</v>
      </c>
      <c r="F41" s="26">
        <f t="shared" ref="F41:I41" si="20">E41</f>
        <v>1849</v>
      </c>
      <c r="G41" s="26">
        <f t="shared" si="20"/>
        <v>1849</v>
      </c>
      <c r="H41" s="26">
        <f t="shared" si="20"/>
        <v>1849</v>
      </c>
      <c r="I41" s="26">
        <f t="shared" si="20"/>
        <v>1849</v>
      </c>
      <c r="K41" s="26"/>
    </row>
    <row r="42" spans="1:11" x14ac:dyDescent="0.2">
      <c r="A42" s="27" t="s">
        <v>33</v>
      </c>
      <c r="B42" s="27"/>
      <c r="C42" s="28">
        <f>SUM(C38:C41)</f>
        <v>14779</v>
      </c>
      <c r="D42" s="28">
        <f>SUM(D38:D41)</f>
        <v>18401</v>
      </c>
      <c r="E42" s="28">
        <f t="shared" ref="E42:I42" ca="1" si="21">SUM(E38:E41)</f>
        <v>19592.911834860897</v>
      </c>
      <c r="F42" s="28">
        <f t="shared" ca="1" si="21"/>
        <v>22492.040737431555</v>
      </c>
      <c r="G42" s="28">
        <f t="shared" ca="1" si="21"/>
        <v>25714.908713599092</v>
      </c>
      <c r="H42" s="28">
        <f t="shared" ca="1" si="21"/>
        <v>29305.563487383377</v>
      </c>
      <c r="I42" s="28">
        <f t="shared" ca="1" si="21"/>
        <v>33348.183738546089</v>
      </c>
      <c r="K42" s="26"/>
    </row>
    <row r="43" spans="1:11" ht="3" customHeight="1" x14ac:dyDescent="0.2">
      <c r="A43" s="29"/>
      <c r="B43" s="29"/>
      <c r="C43" s="23"/>
      <c r="D43" s="23"/>
      <c r="K43" s="26"/>
    </row>
    <row r="44" spans="1:11" x14ac:dyDescent="0.2">
      <c r="A44" s="22" t="s">
        <v>34</v>
      </c>
      <c r="B44" s="22"/>
      <c r="C44" s="23"/>
      <c r="D44" s="23"/>
      <c r="K44" s="26"/>
    </row>
    <row r="45" spans="1:11" x14ac:dyDescent="0.2">
      <c r="A45" s="24" t="s">
        <v>35</v>
      </c>
      <c r="B45" s="24"/>
      <c r="C45" s="25">
        <f>'Balance Sheet'!B17</f>
        <v>10913</v>
      </c>
      <c r="D45" s="25">
        <f>'Balance Sheet'!C17</f>
        <v>10932</v>
      </c>
      <c r="E45" s="67">
        <f>E138</f>
        <v>11159.213165529469</v>
      </c>
      <c r="F45" s="67">
        <f t="shared" ref="F45:I45" si="22">F138</f>
        <v>11559.147647611884</v>
      </c>
      <c r="G45" s="67">
        <f t="shared" si="22"/>
        <v>12099.07557790254</v>
      </c>
      <c r="H45" s="67">
        <f t="shared" si="22"/>
        <v>12742.996301222263</v>
      </c>
      <c r="I45" s="67">
        <f t="shared" si="22"/>
        <v>13451.30909687396</v>
      </c>
      <c r="K45" s="26"/>
    </row>
    <row r="46" spans="1:11" ht="3" customHeight="1" x14ac:dyDescent="0.2">
      <c r="C46" s="23"/>
      <c r="D46" s="23"/>
      <c r="K46" s="26"/>
    </row>
    <row r="47" spans="1:11" x14ac:dyDescent="0.2">
      <c r="A47" s="30" t="s">
        <v>36</v>
      </c>
      <c r="B47" s="30"/>
      <c r="C47" s="28">
        <f>C42+C45</f>
        <v>25692</v>
      </c>
      <c r="D47" s="28">
        <f>D42+D45</f>
        <v>29333</v>
      </c>
      <c r="E47" s="28">
        <f t="shared" ref="E47:I47" ca="1" si="23">E42+E45</f>
        <v>30752.125000390366</v>
      </c>
      <c r="F47" s="28">
        <f t="shared" ca="1" si="23"/>
        <v>34051.188385043439</v>
      </c>
      <c r="G47" s="28">
        <f t="shared" ca="1" si="23"/>
        <v>37813.984291501634</v>
      </c>
      <c r="H47" s="28">
        <f t="shared" ca="1" si="23"/>
        <v>42048.559788605642</v>
      </c>
      <c r="I47" s="28">
        <f t="shared" ca="1" si="23"/>
        <v>46799.492835420053</v>
      </c>
      <c r="K47" s="26"/>
    </row>
    <row r="48" spans="1:11" ht="3" customHeight="1" x14ac:dyDescent="0.2">
      <c r="C48" s="23"/>
      <c r="D48" s="23"/>
      <c r="K48" s="26"/>
    </row>
    <row r="49" spans="1:11" x14ac:dyDescent="0.2">
      <c r="A49" s="22" t="s">
        <v>37</v>
      </c>
      <c r="B49" s="22"/>
      <c r="C49" s="23"/>
      <c r="D49" s="23"/>
      <c r="K49" s="26"/>
    </row>
    <row r="50" spans="1:11" x14ac:dyDescent="0.2">
      <c r="A50" s="24" t="s">
        <v>38</v>
      </c>
      <c r="B50" s="24"/>
      <c r="C50" s="25">
        <f>'Balance Sheet'!B24</f>
        <v>5665</v>
      </c>
      <c r="D50" s="25">
        <f>'Balance Sheet'!C24</f>
        <v>6656</v>
      </c>
      <c r="E50" s="25">
        <f>(E10/365)*E71</f>
        <v>7154.5899535301005</v>
      </c>
      <c r="F50" s="25">
        <f t="shared" ref="F50:I50" si="24">(F10/365)*F71</f>
        <v>7870.0489488831099</v>
      </c>
      <c r="G50" s="25">
        <f t="shared" si="24"/>
        <v>8657.0538437714222</v>
      </c>
      <c r="H50" s="25">
        <f t="shared" si="24"/>
        <v>9522.7592281485649</v>
      </c>
      <c r="I50" s="25">
        <f t="shared" si="24"/>
        <v>10475.035150963424</v>
      </c>
      <c r="K50" s="26"/>
    </row>
    <row r="51" spans="1:11" x14ac:dyDescent="0.2">
      <c r="A51" s="24" t="s">
        <v>39</v>
      </c>
      <c r="B51" s="24"/>
      <c r="C51" s="25">
        <f>'Balance Sheet'!B25</f>
        <v>792</v>
      </c>
      <c r="D51" s="25">
        <f>'Balance Sheet'!C25</f>
        <v>1375.2681067344347</v>
      </c>
      <c r="E51" s="68">
        <f ca="1">E113</f>
        <v>31.959014505027881</v>
      </c>
      <c r="F51" s="68">
        <f t="shared" ref="F51:I51" ca="1" si="25">F113</f>
        <v>0</v>
      </c>
      <c r="G51" s="68">
        <f t="shared" ca="1" si="25"/>
        <v>0</v>
      </c>
      <c r="H51" s="68">
        <f t="shared" ca="1" si="25"/>
        <v>0</v>
      </c>
      <c r="I51" s="68">
        <f t="shared" ca="1" si="25"/>
        <v>0</v>
      </c>
      <c r="K51" s="26"/>
    </row>
    <row r="52" spans="1:11" x14ac:dyDescent="0.2">
      <c r="A52" s="24" t="s">
        <v>40</v>
      </c>
      <c r="B52" s="24"/>
      <c r="C52" s="25">
        <f>'Balance Sheet'!B26</f>
        <v>500</v>
      </c>
      <c r="D52" s="25">
        <f>'Balance Sheet'!C26</f>
        <v>500</v>
      </c>
      <c r="E52" s="68">
        <f>E118</f>
        <v>500</v>
      </c>
      <c r="F52" s="68">
        <f t="shared" ref="F52:I52" si="26">F118</f>
        <v>500</v>
      </c>
      <c r="G52" s="68">
        <f t="shared" si="26"/>
        <v>500</v>
      </c>
      <c r="H52" s="68">
        <f t="shared" si="26"/>
        <v>500</v>
      </c>
      <c r="I52" s="68">
        <f t="shared" si="26"/>
        <v>500</v>
      </c>
      <c r="K52" s="26"/>
    </row>
    <row r="53" spans="1:11" x14ac:dyDescent="0.2">
      <c r="A53" s="27" t="s">
        <v>41</v>
      </c>
      <c r="B53" s="27"/>
      <c r="C53" s="28">
        <f>SUM(C50:C52)</f>
        <v>6957</v>
      </c>
      <c r="D53" s="28">
        <f>SUM(D50:D52)</f>
        <v>8531.2681067344347</v>
      </c>
      <c r="E53" s="28">
        <f t="shared" ref="E53:I53" ca="1" si="27">SUM(E50:E52)</f>
        <v>7686.5489680351284</v>
      </c>
      <c r="F53" s="28">
        <f t="shared" ca="1" si="27"/>
        <v>8370.0489488831099</v>
      </c>
      <c r="G53" s="28">
        <f t="shared" ca="1" si="27"/>
        <v>9157.0538437714222</v>
      </c>
      <c r="H53" s="28">
        <f t="shared" ca="1" si="27"/>
        <v>10022.759228148565</v>
      </c>
      <c r="I53" s="28">
        <f t="shared" ca="1" si="27"/>
        <v>10975.035150963424</v>
      </c>
      <c r="K53" s="26"/>
    </row>
    <row r="54" spans="1:11" ht="3" customHeight="1" x14ac:dyDescent="0.2">
      <c r="A54" s="29"/>
      <c r="B54" s="29"/>
      <c r="C54" s="23"/>
      <c r="D54" s="23"/>
      <c r="K54" s="26"/>
    </row>
    <row r="55" spans="1:11" x14ac:dyDescent="0.2">
      <c r="A55" s="22" t="s">
        <v>42</v>
      </c>
      <c r="B55" s="22"/>
      <c r="C55" s="23"/>
      <c r="D55" s="23"/>
      <c r="K55" s="26"/>
    </row>
    <row r="56" spans="1:11" x14ac:dyDescent="0.2">
      <c r="A56" s="24" t="s">
        <v>43</v>
      </c>
      <c r="B56" s="24"/>
      <c r="C56" s="25">
        <f>'Balance Sheet'!B30</f>
        <v>5000</v>
      </c>
      <c r="D56" s="25">
        <f>'Balance Sheet'!C30</f>
        <v>4500</v>
      </c>
      <c r="E56" s="68">
        <f>E117</f>
        <v>4000</v>
      </c>
      <c r="F56" s="68">
        <f t="shared" ref="F56:I56" si="28">F117</f>
        <v>3500</v>
      </c>
      <c r="G56" s="68">
        <f t="shared" si="28"/>
        <v>3000</v>
      </c>
      <c r="H56" s="68">
        <f t="shared" si="28"/>
        <v>2500</v>
      </c>
      <c r="I56" s="68">
        <f t="shared" si="28"/>
        <v>2000</v>
      </c>
      <c r="K56" s="26"/>
    </row>
    <row r="57" spans="1:11" ht="3" customHeight="1" x14ac:dyDescent="0.2">
      <c r="A57" s="29"/>
      <c r="B57" s="29"/>
      <c r="C57" s="23"/>
      <c r="D57" s="23"/>
      <c r="K57" s="26"/>
    </row>
    <row r="58" spans="1:11" x14ac:dyDescent="0.2">
      <c r="A58" s="30" t="s">
        <v>44</v>
      </c>
      <c r="B58" s="30"/>
      <c r="C58" s="28">
        <f>C53+C56</f>
        <v>11957</v>
      </c>
      <c r="D58" s="28">
        <f t="shared" ref="D58:I58" si="29">D53+D56</f>
        <v>13031.268106734435</v>
      </c>
      <c r="E58" s="28">
        <f t="shared" ca="1" si="29"/>
        <v>11686.548968035127</v>
      </c>
      <c r="F58" s="28">
        <f t="shared" ca="1" si="29"/>
        <v>11870.04894888311</v>
      </c>
      <c r="G58" s="28">
        <f t="shared" ca="1" si="29"/>
        <v>12157.053843771422</v>
      </c>
      <c r="H58" s="28">
        <f t="shared" ca="1" si="29"/>
        <v>12522.759228148565</v>
      </c>
      <c r="I58" s="28">
        <f t="shared" ca="1" si="29"/>
        <v>12975.035150963424</v>
      </c>
      <c r="K58" s="26"/>
    </row>
    <row r="59" spans="1:11" ht="3" customHeight="1" x14ac:dyDescent="0.2">
      <c r="C59" s="23"/>
      <c r="D59" s="23"/>
      <c r="K59" s="26"/>
    </row>
    <row r="60" spans="1:11" x14ac:dyDescent="0.2">
      <c r="A60" s="29" t="s">
        <v>45</v>
      </c>
      <c r="B60" s="29"/>
      <c r="C60" s="25">
        <f>'Balance Sheet'!B35</f>
        <v>15</v>
      </c>
      <c r="D60" s="25">
        <f>'Balance Sheet'!C35</f>
        <v>15</v>
      </c>
      <c r="E60" s="26">
        <f>D60</f>
        <v>15</v>
      </c>
      <c r="F60" s="26">
        <f t="shared" ref="F60:I60" si="30">E60</f>
        <v>15</v>
      </c>
      <c r="G60" s="26">
        <f t="shared" si="30"/>
        <v>15</v>
      </c>
      <c r="H60" s="26">
        <f t="shared" si="30"/>
        <v>15</v>
      </c>
      <c r="I60" s="26">
        <f t="shared" si="30"/>
        <v>15</v>
      </c>
      <c r="K60" s="26"/>
    </row>
    <row r="61" spans="1:11" x14ac:dyDescent="0.2">
      <c r="A61" s="29" t="s">
        <v>46</v>
      </c>
      <c r="B61" s="29"/>
      <c r="C61" s="25">
        <f>'Balance Sheet'!B36</f>
        <v>5000</v>
      </c>
      <c r="D61" s="25">
        <f>'Balance Sheet'!C36</f>
        <v>5000</v>
      </c>
      <c r="E61" s="26">
        <f>D61</f>
        <v>5000</v>
      </c>
      <c r="F61" s="26">
        <f t="shared" ref="F61:I61" si="31">E61</f>
        <v>5000</v>
      </c>
      <c r="G61" s="26">
        <f t="shared" si="31"/>
        <v>5000</v>
      </c>
      <c r="H61" s="26">
        <f t="shared" si="31"/>
        <v>5000</v>
      </c>
      <c r="I61" s="26">
        <f t="shared" si="31"/>
        <v>5000</v>
      </c>
      <c r="K61" s="26"/>
    </row>
    <row r="62" spans="1:11" x14ac:dyDescent="0.2">
      <c r="A62" s="29" t="s">
        <v>47</v>
      </c>
      <c r="B62" s="29"/>
      <c r="C62" s="25">
        <f>'Balance Sheet'!B37</f>
        <v>8720</v>
      </c>
      <c r="D62" s="25">
        <f>'Balance Sheet'!C37</f>
        <v>11286.731893265565</v>
      </c>
      <c r="E62" s="26">
        <f ca="1">D62+E28</f>
        <v>14050.576032355239</v>
      </c>
      <c r="F62" s="26">
        <f t="shared" ref="F62:I62" ca="1" si="32">E62+F28</f>
        <v>17166.139436160327</v>
      </c>
      <c r="G62" s="26">
        <f t="shared" ca="1" si="32"/>
        <v>20641.930447730207</v>
      </c>
      <c r="H62" s="26">
        <f t="shared" ca="1" si="32"/>
        <v>24510.800560457068</v>
      </c>
      <c r="I62" s="26">
        <f t="shared" ca="1" si="32"/>
        <v>28809.457684456618</v>
      </c>
      <c r="K62" s="26"/>
    </row>
    <row r="63" spans="1:11" x14ac:dyDescent="0.2">
      <c r="A63" s="30" t="s">
        <v>48</v>
      </c>
      <c r="B63" s="30"/>
      <c r="C63" s="28">
        <f>SUM(C60:C62)</f>
        <v>13735</v>
      </c>
      <c r="D63" s="28">
        <f t="shared" ref="D63:I63" si="33">SUM(D60:D62)</f>
        <v>16301.731893265565</v>
      </c>
      <c r="E63" s="28">
        <f t="shared" ca="1" si="33"/>
        <v>19065.576032355239</v>
      </c>
      <c r="F63" s="28">
        <f t="shared" ca="1" si="33"/>
        <v>22181.139436160327</v>
      </c>
      <c r="G63" s="28">
        <f t="shared" ca="1" si="33"/>
        <v>25656.930447730207</v>
      </c>
      <c r="H63" s="28">
        <f t="shared" ca="1" si="33"/>
        <v>29525.800560457068</v>
      </c>
      <c r="I63" s="28">
        <f t="shared" ca="1" si="33"/>
        <v>33824.457684456618</v>
      </c>
      <c r="K63" s="26"/>
    </row>
    <row r="64" spans="1:11" ht="3" customHeight="1" x14ac:dyDescent="0.2">
      <c r="C64" s="23"/>
      <c r="D64" s="23"/>
      <c r="K64" s="26"/>
    </row>
    <row r="65" spans="1:11" x14ac:dyDescent="0.2">
      <c r="A65" s="3" t="s">
        <v>49</v>
      </c>
      <c r="B65" s="3"/>
      <c r="C65" s="9">
        <f>C58+C63</f>
        <v>25692</v>
      </c>
      <c r="D65" s="9">
        <f t="shared" ref="D65:I65" si="34">D58+D63</f>
        <v>29333</v>
      </c>
      <c r="E65" s="9">
        <f t="shared" ca="1" si="34"/>
        <v>30752.125000390366</v>
      </c>
      <c r="F65" s="9">
        <f t="shared" ca="1" si="34"/>
        <v>34051.188385043439</v>
      </c>
      <c r="G65" s="9">
        <f t="shared" ca="1" si="34"/>
        <v>37813.984291501627</v>
      </c>
      <c r="H65" s="9">
        <f t="shared" ca="1" si="34"/>
        <v>42048.559788605635</v>
      </c>
      <c r="I65" s="9">
        <f t="shared" ca="1" si="34"/>
        <v>46799.492835420038</v>
      </c>
      <c r="K65" s="26"/>
    </row>
    <row r="66" spans="1:11" s="7" customFormat="1" x14ac:dyDescent="0.2">
      <c r="A66" s="31" t="s">
        <v>50</v>
      </c>
      <c r="B66" s="31"/>
      <c r="C66" s="32">
        <f>C47-C65</f>
        <v>0</v>
      </c>
      <c r="D66" s="32">
        <f t="shared" ref="D66:I66" si="35">D47-D65</f>
        <v>0</v>
      </c>
      <c r="E66" s="32">
        <f t="shared" ca="1" si="35"/>
        <v>0</v>
      </c>
      <c r="F66" s="32">
        <f t="shared" ca="1" si="35"/>
        <v>0</v>
      </c>
      <c r="G66" s="32">
        <f t="shared" ca="1" si="35"/>
        <v>0</v>
      </c>
      <c r="H66" s="32">
        <f t="shared" ca="1" si="35"/>
        <v>0</v>
      </c>
      <c r="I66" s="32">
        <f t="shared" ca="1" si="35"/>
        <v>0</v>
      </c>
      <c r="K66" s="26"/>
    </row>
    <row r="67" spans="1:11" ht="3" customHeight="1" x14ac:dyDescent="0.2">
      <c r="C67" s="23"/>
      <c r="D67" s="23"/>
    </row>
    <row r="68" spans="1:11" x14ac:dyDescent="0.2">
      <c r="A68" s="33" t="s">
        <v>51</v>
      </c>
      <c r="B68" s="33"/>
      <c r="C68" s="34"/>
      <c r="D68" s="34"/>
      <c r="E68" s="16"/>
      <c r="F68" s="16"/>
      <c r="G68" s="16"/>
      <c r="H68" s="16"/>
      <c r="I68" s="16"/>
    </row>
    <row r="69" spans="1:11" x14ac:dyDescent="0.2">
      <c r="A69" s="35" t="s">
        <v>52</v>
      </c>
      <c r="B69" s="35"/>
      <c r="C69" s="17">
        <f>C39/(C7/365)</f>
        <v>37.994278192661042</v>
      </c>
      <c r="D69" s="17">
        <f>D39/(D7/365)</f>
        <v>38.69807885785464</v>
      </c>
      <c r="E69" s="18">
        <f>AVERAGE($C69:$D69)</f>
        <v>38.346178525257841</v>
      </c>
      <c r="F69" s="18">
        <f t="shared" ref="F69:I69" si="36">AVERAGE($C69:$D69)</f>
        <v>38.346178525257841</v>
      </c>
      <c r="G69" s="18">
        <f t="shared" si="36"/>
        <v>38.346178525257841</v>
      </c>
      <c r="H69" s="18">
        <f t="shared" si="36"/>
        <v>38.346178525257841</v>
      </c>
      <c r="I69" s="18">
        <f t="shared" si="36"/>
        <v>38.346178525257841</v>
      </c>
    </row>
    <row r="70" spans="1:11" x14ac:dyDescent="0.2">
      <c r="A70" s="35" t="s">
        <v>53</v>
      </c>
      <c r="B70" s="35"/>
      <c r="C70" s="17">
        <f>C40/(C10/365)</f>
        <v>27.188081936685286</v>
      </c>
      <c r="D70" s="17">
        <f>D40/(D10/365)</f>
        <v>28.687055319618334</v>
      </c>
      <c r="E70" s="18">
        <f t="shared" ref="E70:I71" si="37">AVERAGE($C70:$D70)</f>
        <v>27.937568628151809</v>
      </c>
      <c r="F70" s="18">
        <f t="shared" si="37"/>
        <v>27.937568628151809</v>
      </c>
      <c r="G70" s="18">
        <f t="shared" si="37"/>
        <v>27.937568628151809</v>
      </c>
      <c r="H70" s="18">
        <f t="shared" si="37"/>
        <v>27.937568628151809</v>
      </c>
      <c r="I70" s="18">
        <f t="shared" si="37"/>
        <v>27.937568628151809</v>
      </c>
    </row>
    <row r="71" spans="1:11" x14ac:dyDescent="0.2">
      <c r="A71" s="35" t="s">
        <v>54</v>
      </c>
      <c r="B71" s="35"/>
      <c r="C71" s="17">
        <f>C50/(C10/365)</f>
        <v>32.087600869025451</v>
      </c>
      <c r="D71" s="17">
        <f>D50/(D10/365)</f>
        <v>33.498428106557832</v>
      </c>
      <c r="E71" s="18">
        <f t="shared" si="37"/>
        <v>32.793014487791638</v>
      </c>
      <c r="F71" s="18">
        <f t="shared" si="37"/>
        <v>32.793014487791638</v>
      </c>
      <c r="G71" s="18">
        <f t="shared" si="37"/>
        <v>32.793014487791638</v>
      </c>
      <c r="H71" s="18">
        <f t="shared" si="37"/>
        <v>32.793014487791638</v>
      </c>
      <c r="I71" s="18">
        <f t="shared" si="37"/>
        <v>32.793014487791638</v>
      </c>
    </row>
    <row r="72" spans="1:11" ht="5.0999999999999996" customHeight="1" x14ac:dyDescent="0.2"/>
    <row r="73" spans="1:11" x14ac:dyDescent="0.2">
      <c r="A73" s="5" t="s">
        <v>55</v>
      </c>
      <c r="B73" s="5"/>
      <c r="C73" s="6" t="str">
        <f t="shared" ref="C73:I73" si="38">C35</f>
        <v>20X1</v>
      </c>
      <c r="D73" s="6" t="str">
        <f t="shared" si="38"/>
        <v>20X2</v>
      </c>
      <c r="E73" s="6" t="str">
        <f t="shared" si="38"/>
        <v>20X3</v>
      </c>
      <c r="F73" s="6" t="str">
        <f t="shared" si="38"/>
        <v>20X4</v>
      </c>
      <c r="G73" s="6" t="str">
        <f t="shared" si="38"/>
        <v>20X5</v>
      </c>
      <c r="H73" s="6" t="str">
        <f t="shared" si="38"/>
        <v>20X6</v>
      </c>
      <c r="I73" s="6" t="str">
        <f t="shared" si="38"/>
        <v>20X7</v>
      </c>
      <c r="K73" t="s">
        <v>100</v>
      </c>
    </row>
    <row r="74" spans="1:11" ht="3" customHeight="1" x14ac:dyDescent="0.2"/>
    <row r="75" spans="1:11" ht="11.25" customHeight="1" x14ac:dyDescent="0.2">
      <c r="A75" s="3" t="s">
        <v>56</v>
      </c>
      <c r="B75" s="3"/>
    </row>
    <row r="76" spans="1:11" x14ac:dyDescent="0.2">
      <c r="A76" s="22" t="s">
        <v>23</v>
      </c>
      <c r="B76" s="22"/>
      <c r="C76" s="26"/>
      <c r="D76" s="26"/>
      <c r="E76" s="26">
        <f ca="1">E28</f>
        <v>2763.8441390896733</v>
      </c>
      <c r="F76" s="26">
        <f t="shared" ref="F76:I76" ca="1" si="39">F28</f>
        <v>3115.5634038050898</v>
      </c>
      <c r="G76" s="26">
        <f t="shared" ca="1" si="39"/>
        <v>3475.7910115698787</v>
      </c>
      <c r="H76" s="26">
        <f t="shared" ca="1" si="39"/>
        <v>3868.8701127268628</v>
      </c>
      <c r="I76" s="26">
        <f t="shared" ca="1" si="39"/>
        <v>4298.6571239995501</v>
      </c>
    </row>
    <row r="77" spans="1:11" ht="3" customHeight="1" x14ac:dyDescent="0.2">
      <c r="A77" s="22"/>
      <c r="B77" s="22"/>
      <c r="C77" s="26"/>
      <c r="D77" s="26"/>
      <c r="E77" s="26"/>
      <c r="F77" s="26"/>
      <c r="G77" s="26"/>
      <c r="H77" s="26"/>
      <c r="I77" s="26"/>
    </row>
    <row r="78" spans="1:11" x14ac:dyDescent="0.2">
      <c r="A78" s="36" t="s">
        <v>57</v>
      </c>
      <c r="B78" s="36"/>
    </row>
    <row r="79" spans="1:11" x14ac:dyDescent="0.2">
      <c r="A79" s="24" t="s">
        <v>24</v>
      </c>
      <c r="B79" s="24"/>
      <c r="C79" s="26"/>
      <c r="D79" s="26"/>
      <c r="E79" s="68">
        <f>E135</f>
        <v>3272.7868344705316</v>
      </c>
      <c r="F79" s="68">
        <f t="shared" ref="F79:I79" si="40">F135</f>
        <v>3600.0655179175851</v>
      </c>
      <c r="G79" s="68">
        <f t="shared" si="40"/>
        <v>3960.0720697093434</v>
      </c>
      <c r="H79" s="68">
        <f t="shared" si="40"/>
        <v>4356.0792766802788</v>
      </c>
      <c r="I79" s="68">
        <f t="shared" si="40"/>
        <v>4791.6872043483063</v>
      </c>
    </row>
    <row r="80" spans="1:11" x14ac:dyDescent="0.2">
      <c r="A80" s="24" t="s">
        <v>25</v>
      </c>
      <c r="B80" s="24"/>
      <c r="C80" s="26"/>
      <c r="D80" s="26"/>
      <c r="E80" s="26">
        <f>E32</f>
        <v>0</v>
      </c>
      <c r="F80" s="26">
        <f t="shared" ref="F80:I80" si="41">F32</f>
        <v>0</v>
      </c>
      <c r="G80" s="26">
        <f t="shared" si="41"/>
        <v>0</v>
      </c>
      <c r="H80" s="26">
        <f t="shared" si="41"/>
        <v>0</v>
      </c>
      <c r="I80" s="26">
        <f t="shared" si="41"/>
        <v>0</v>
      </c>
    </row>
    <row r="81" spans="1:9" ht="3" customHeight="1" x14ac:dyDescent="0.2"/>
    <row r="82" spans="1:9" x14ac:dyDescent="0.2">
      <c r="A82" s="36" t="s">
        <v>58</v>
      </c>
      <c r="B82" s="36"/>
    </row>
    <row r="83" spans="1:9" x14ac:dyDescent="0.2">
      <c r="A83" s="24" t="s">
        <v>30</v>
      </c>
      <c r="B83" s="24"/>
      <c r="E83" s="26">
        <f>-(E39-D39)</f>
        <v>-796.65493472304297</v>
      </c>
      <c r="F83" s="26">
        <f t="shared" ref="F83:I83" si="42">-(F39-E39)</f>
        <v>-964.86549347230539</v>
      </c>
      <c r="G83" s="26">
        <f t="shared" si="42"/>
        <v>-1061.3520428195352</v>
      </c>
      <c r="H83" s="26">
        <f t="shared" si="42"/>
        <v>-1167.4872471014914</v>
      </c>
      <c r="I83" s="26">
        <f t="shared" si="42"/>
        <v>-1284.2359718116386</v>
      </c>
    </row>
    <row r="84" spans="1:9" x14ac:dyDescent="0.2">
      <c r="A84" s="24" t="s">
        <v>31</v>
      </c>
      <c r="B84" s="24"/>
      <c r="E84" s="26">
        <f>-(E40-D40)</f>
        <v>-395.25690013785515</v>
      </c>
      <c r="F84" s="26">
        <f t="shared" ref="F84:I84" si="43">-(F40-E40)</f>
        <v>-609.52569001378561</v>
      </c>
      <c r="G84" s="26">
        <f t="shared" si="43"/>
        <v>-670.47825901516444</v>
      </c>
      <c r="H84" s="26">
        <f t="shared" si="43"/>
        <v>-737.5260849166807</v>
      </c>
      <c r="I84" s="26">
        <f t="shared" si="43"/>
        <v>-811.27869340835059</v>
      </c>
    </row>
    <row r="85" spans="1:9" x14ac:dyDescent="0.2">
      <c r="A85" s="24" t="s">
        <v>38</v>
      </c>
      <c r="B85" s="24"/>
      <c r="E85" s="26">
        <f>E50-D50</f>
        <v>498.5899535301005</v>
      </c>
      <c r="F85" s="26">
        <f t="shared" ref="F85:I85" si="44">F50-E50</f>
        <v>715.45899535300941</v>
      </c>
      <c r="G85" s="26">
        <f t="shared" si="44"/>
        <v>787.00489488831226</v>
      </c>
      <c r="H85" s="26">
        <f t="shared" si="44"/>
        <v>865.70538437714276</v>
      </c>
      <c r="I85" s="26">
        <f t="shared" si="44"/>
        <v>952.27592281485886</v>
      </c>
    </row>
    <row r="86" spans="1:9" ht="5.0999999999999996" customHeight="1" x14ac:dyDescent="0.2">
      <c r="A86" s="37"/>
      <c r="B86" s="37"/>
      <c r="C86" s="3"/>
      <c r="D86" s="3"/>
      <c r="E86" s="10"/>
      <c r="F86" s="10"/>
      <c r="G86" s="10"/>
      <c r="H86" s="10"/>
      <c r="I86" s="10"/>
    </row>
    <row r="87" spans="1:9" x14ac:dyDescent="0.2">
      <c r="A87" s="38" t="s">
        <v>59</v>
      </c>
      <c r="B87" s="38"/>
      <c r="C87" s="39"/>
      <c r="D87" s="39"/>
      <c r="E87" s="40">
        <f ca="1">E76+E79+E80+E83+E84+E85</f>
        <v>5343.3090922294068</v>
      </c>
      <c r="F87" s="40">
        <f t="shared" ref="F87:I87" ca="1" si="45">F76+F79+F80+F83+F84+F85</f>
        <v>5856.6967335895934</v>
      </c>
      <c r="G87" s="40">
        <f t="shared" ca="1" si="45"/>
        <v>6491.0376743328343</v>
      </c>
      <c r="H87" s="40">
        <f t="shared" ca="1" si="45"/>
        <v>7185.6414417661126</v>
      </c>
      <c r="I87" s="40">
        <f t="shared" ca="1" si="45"/>
        <v>7947.1055859427252</v>
      </c>
    </row>
    <row r="88" spans="1:9" ht="3" customHeight="1" x14ac:dyDescent="0.2"/>
    <row r="89" spans="1:9" x14ac:dyDescent="0.2">
      <c r="A89" s="3" t="s">
        <v>60</v>
      </c>
      <c r="B89" s="3"/>
    </row>
    <row r="90" spans="1:9" x14ac:dyDescent="0.2">
      <c r="A90" s="24" t="s">
        <v>61</v>
      </c>
      <c r="B90" s="24"/>
      <c r="E90" s="68">
        <f>-E133</f>
        <v>-3500</v>
      </c>
      <c r="F90" s="68">
        <f t="shared" ref="F90:I90" si="46">-F133</f>
        <v>-4000</v>
      </c>
      <c r="G90" s="68">
        <f t="shared" si="46"/>
        <v>-4500</v>
      </c>
      <c r="H90" s="68">
        <f t="shared" si="46"/>
        <v>-5000</v>
      </c>
      <c r="I90" s="68">
        <f t="shared" si="46"/>
        <v>-5500</v>
      </c>
    </row>
    <row r="91" spans="1:9" x14ac:dyDescent="0.2">
      <c r="A91" s="38" t="s">
        <v>62</v>
      </c>
      <c r="B91" s="38"/>
      <c r="C91" s="39"/>
      <c r="D91" s="39"/>
      <c r="E91" s="40">
        <f>E90</f>
        <v>-3500</v>
      </c>
      <c r="F91" s="40">
        <f t="shared" ref="F91:I91" si="47">F90</f>
        <v>-4000</v>
      </c>
      <c r="G91" s="40">
        <f t="shared" si="47"/>
        <v>-4500</v>
      </c>
      <c r="H91" s="40">
        <f t="shared" si="47"/>
        <v>-5000</v>
      </c>
      <c r="I91" s="40">
        <f t="shared" si="47"/>
        <v>-5500</v>
      </c>
    </row>
    <row r="92" spans="1:9" ht="3" customHeight="1" x14ac:dyDescent="0.2"/>
    <row r="93" spans="1:9" x14ac:dyDescent="0.2">
      <c r="A93" s="3" t="s">
        <v>63</v>
      </c>
      <c r="B93" s="3"/>
    </row>
    <row r="94" spans="1:9" x14ac:dyDescent="0.2">
      <c r="A94" s="24" t="s">
        <v>64</v>
      </c>
      <c r="B94" s="24"/>
      <c r="E94" s="68">
        <f ca="1">E113-D113</f>
        <v>-1343.3090922294068</v>
      </c>
      <c r="F94" s="68">
        <f t="shared" ref="F94:I94" ca="1" si="48">F113-E113</f>
        <v>-31.959014505027881</v>
      </c>
      <c r="G94" s="68">
        <f t="shared" ca="1" si="48"/>
        <v>0</v>
      </c>
      <c r="H94" s="68">
        <f t="shared" ca="1" si="48"/>
        <v>0</v>
      </c>
      <c r="I94" s="68">
        <f t="shared" ca="1" si="48"/>
        <v>0</v>
      </c>
    </row>
    <row r="95" spans="1:9" x14ac:dyDescent="0.2">
      <c r="A95" s="24" t="s">
        <v>65</v>
      </c>
      <c r="B95" s="24"/>
      <c r="E95" s="68">
        <f>-E118</f>
        <v>-500</v>
      </c>
      <c r="F95" s="68">
        <f t="shared" ref="F95:I95" si="49">-F118</f>
        <v>-500</v>
      </c>
      <c r="G95" s="68">
        <f t="shared" si="49"/>
        <v>-500</v>
      </c>
      <c r="H95" s="68">
        <f t="shared" si="49"/>
        <v>-500</v>
      </c>
      <c r="I95" s="68">
        <f t="shared" si="49"/>
        <v>-500</v>
      </c>
    </row>
    <row r="96" spans="1:9" x14ac:dyDescent="0.2">
      <c r="A96" s="38" t="s">
        <v>66</v>
      </c>
      <c r="B96" s="38"/>
      <c r="C96" s="39"/>
      <c r="D96" s="39"/>
      <c r="E96" s="40">
        <f ca="1">E94+E95</f>
        <v>-1843.3090922294068</v>
      </c>
      <c r="F96" s="40">
        <f t="shared" ref="F96:I96" ca="1" si="50">F94+F95</f>
        <v>-531.95901450502788</v>
      </c>
      <c r="G96" s="40">
        <f t="shared" ca="1" si="50"/>
        <v>-500</v>
      </c>
      <c r="H96" s="40">
        <f t="shared" ca="1" si="50"/>
        <v>-500</v>
      </c>
      <c r="I96" s="40">
        <f t="shared" ca="1" si="50"/>
        <v>-500</v>
      </c>
    </row>
    <row r="97" spans="1:9" ht="3" customHeight="1" x14ac:dyDescent="0.2"/>
    <row r="98" spans="1:9" x14ac:dyDescent="0.2">
      <c r="A98" t="s">
        <v>67</v>
      </c>
      <c r="E98" s="26">
        <f ca="1">E87+E91+E96</f>
        <v>0</v>
      </c>
      <c r="F98" s="26">
        <f t="shared" ref="F98:I98" ca="1" si="51">F87+F91+F96</f>
        <v>1324.7377190845655</v>
      </c>
      <c r="G98" s="26">
        <f t="shared" ca="1" si="51"/>
        <v>1491.0376743328343</v>
      </c>
      <c r="H98" s="26">
        <f t="shared" ca="1" si="51"/>
        <v>1685.6414417661126</v>
      </c>
      <c r="I98" s="26">
        <f t="shared" ca="1" si="51"/>
        <v>1947.1055859427252</v>
      </c>
    </row>
    <row r="99" spans="1:9" x14ac:dyDescent="0.2">
      <c r="A99" s="41" t="s">
        <v>68</v>
      </c>
      <c r="B99" s="41"/>
      <c r="C99" s="41"/>
      <c r="D99" s="41"/>
      <c r="E99" s="42">
        <f>D38</f>
        <v>2000</v>
      </c>
      <c r="F99" s="42">
        <f t="shared" ref="F99:I99" ca="1" si="52">E38</f>
        <v>2000</v>
      </c>
      <c r="G99" s="42">
        <f t="shared" ca="1" si="52"/>
        <v>3324.7377190845655</v>
      </c>
      <c r="H99" s="42">
        <f t="shared" ca="1" si="52"/>
        <v>4815.7753934173998</v>
      </c>
      <c r="I99" s="42">
        <f t="shared" ca="1" si="52"/>
        <v>6501.4168351835124</v>
      </c>
    </row>
    <row r="100" spans="1:9" ht="12" thickBot="1" x14ac:dyDescent="0.25">
      <c r="A100" s="43" t="s">
        <v>69</v>
      </c>
      <c r="B100" s="43"/>
      <c r="C100" s="43"/>
      <c r="D100" s="43"/>
      <c r="E100" s="44">
        <f ca="1">E99+E98</f>
        <v>2000</v>
      </c>
      <c r="F100" s="44">
        <f t="shared" ref="F100:I100" ca="1" si="53">F99+F98</f>
        <v>3324.7377190845655</v>
      </c>
      <c r="G100" s="44">
        <f t="shared" ca="1" si="53"/>
        <v>4815.7753934173998</v>
      </c>
      <c r="H100" s="44">
        <f t="shared" ca="1" si="53"/>
        <v>6501.4168351835124</v>
      </c>
      <c r="I100" s="44">
        <f t="shared" ca="1" si="53"/>
        <v>8448.5224211262375</v>
      </c>
    </row>
    <row r="102" spans="1:9" ht="20.25" x14ac:dyDescent="0.3">
      <c r="A102" s="1" t="s">
        <v>70</v>
      </c>
      <c r="B102" s="1"/>
      <c r="C102" s="45"/>
      <c r="D102" s="45"/>
      <c r="E102" s="45"/>
      <c r="F102" s="45"/>
      <c r="G102" s="45"/>
      <c r="H102" s="45"/>
      <c r="I102" s="45"/>
    </row>
    <row r="103" spans="1:9" ht="12.75" customHeight="1" x14ac:dyDescent="0.3">
      <c r="A103" s="46" t="str">
        <f>A2</f>
        <v>Company Name</v>
      </c>
      <c r="B103" s="46"/>
      <c r="C103" s="45"/>
      <c r="D103" s="45"/>
      <c r="E103" s="45"/>
      <c r="F103" s="45"/>
      <c r="G103" s="45"/>
      <c r="H103" s="45"/>
      <c r="I103" s="45"/>
    </row>
    <row r="104" spans="1:9" ht="12.75" customHeight="1" x14ac:dyDescent="0.3">
      <c r="A104" s="3" t="s">
        <v>2</v>
      </c>
      <c r="B104" s="3"/>
      <c r="C104" s="45"/>
      <c r="D104" s="45"/>
      <c r="E104" s="45"/>
      <c r="F104" s="45"/>
      <c r="G104" s="45"/>
      <c r="H104" s="45"/>
      <c r="I104" s="45"/>
    </row>
    <row r="105" spans="1:9" ht="5.0999999999999996" customHeight="1" x14ac:dyDescent="0.2"/>
    <row r="106" spans="1:9" x14ac:dyDescent="0.2">
      <c r="A106" s="5" t="s">
        <v>71</v>
      </c>
      <c r="B106" s="5"/>
      <c r="C106" s="6" t="str">
        <f>'Basic-IFS '!C5</f>
        <v>20X1</v>
      </c>
      <c r="D106" s="6" t="str">
        <f>'Basic-IFS '!D5</f>
        <v>20X2</v>
      </c>
      <c r="E106" s="6" t="str">
        <f>'Basic-IFS '!E5</f>
        <v>20X3</v>
      </c>
      <c r="F106" s="6" t="str">
        <f>'Basic-IFS '!F5</f>
        <v>20X4</v>
      </c>
      <c r="G106" s="6" t="str">
        <f>'Basic-IFS '!G5</f>
        <v>20X5</v>
      </c>
      <c r="H106" s="6" t="str">
        <f>'Basic-IFS '!H5</f>
        <v>20X6</v>
      </c>
      <c r="I106" s="6" t="str">
        <f>'Basic-IFS '!I5</f>
        <v>20X7</v>
      </c>
    </row>
    <row r="107" spans="1:9" ht="5.0999999999999996" customHeight="1" x14ac:dyDescent="0.2">
      <c r="A107" s="7"/>
      <c r="B107" s="7"/>
      <c r="C107" s="8"/>
      <c r="D107" s="8"/>
    </row>
    <row r="108" spans="1:9" x14ac:dyDescent="0.2">
      <c r="A108" s="29" t="s">
        <v>72</v>
      </c>
      <c r="B108" s="29"/>
      <c r="C108" s="47"/>
      <c r="D108" s="47"/>
      <c r="E108" s="26">
        <f>D38</f>
        <v>2000</v>
      </c>
      <c r="F108" s="26">
        <f t="shared" ref="F108:I108" ca="1" si="54">E38</f>
        <v>2000</v>
      </c>
      <c r="G108" s="26">
        <f t="shared" ca="1" si="54"/>
        <v>3324.7377190845655</v>
      </c>
      <c r="H108" s="26">
        <f t="shared" ca="1" si="54"/>
        <v>4815.7753934173998</v>
      </c>
      <c r="I108" s="26">
        <f t="shared" ca="1" si="54"/>
        <v>6501.4168351835124</v>
      </c>
    </row>
    <row r="109" spans="1:9" x14ac:dyDescent="0.2">
      <c r="A109" s="29" t="s">
        <v>73</v>
      </c>
      <c r="B109" s="29"/>
      <c r="C109" s="47"/>
      <c r="D109" s="47"/>
      <c r="E109" s="26">
        <f ca="1">E87+E91</f>
        <v>1843.3090922294068</v>
      </c>
      <c r="F109" s="26">
        <f t="shared" ref="F109:I109" ca="1" si="55">F87+F91</f>
        <v>1856.6967335895934</v>
      </c>
      <c r="G109" s="26">
        <f t="shared" ca="1" si="55"/>
        <v>1991.0376743328343</v>
      </c>
      <c r="H109" s="26">
        <f t="shared" ca="1" si="55"/>
        <v>2185.6414417661126</v>
      </c>
      <c r="I109" s="26">
        <f t="shared" ca="1" si="55"/>
        <v>2447.1055859427252</v>
      </c>
    </row>
    <row r="110" spans="1:9" x14ac:dyDescent="0.2">
      <c r="A110" s="29" t="s">
        <v>74</v>
      </c>
      <c r="B110" s="29"/>
      <c r="C110" s="47"/>
      <c r="D110" s="47"/>
      <c r="E110" s="26">
        <f>E95</f>
        <v>-500</v>
      </c>
      <c r="F110" s="26">
        <f t="shared" ref="F110:I110" si="56">F95</f>
        <v>-500</v>
      </c>
      <c r="G110" s="26">
        <f t="shared" si="56"/>
        <v>-500</v>
      </c>
      <c r="H110" s="26">
        <f t="shared" si="56"/>
        <v>-500</v>
      </c>
      <c r="I110" s="26">
        <f t="shared" si="56"/>
        <v>-500</v>
      </c>
    </row>
    <row r="111" spans="1:9" x14ac:dyDescent="0.2">
      <c r="A111" s="29" t="s">
        <v>75</v>
      </c>
      <c r="B111" s="29"/>
      <c r="C111" s="47"/>
      <c r="D111" s="47"/>
      <c r="E111" s="60">
        <v>2000</v>
      </c>
      <c r="F111" s="60">
        <v>2000</v>
      </c>
      <c r="G111" s="60">
        <v>2000</v>
      </c>
      <c r="H111" s="60">
        <v>2000</v>
      </c>
      <c r="I111" s="60">
        <v>2000</v>
      </c>
    </row>
    <row r="112" spans="1:9" x14ac:dyDescent="0.2">
      <c r="A112" s="22" t="s">
        <v>76</v>
      </c>
      <c r="B112" s="22"/>
      <c r="C112" s="49"/>
      <c r="D112" s="49"/>
      <c r="E112" s="10">
        <f ca="1">E108+E109+E110-E111</f>
        <v>1343.3090922294068</v>
      </c>
      <c r="F112" s="10">
        <f t="shared" ref="F112:I112" ca="1" si="57">F108+F109+F110-F111</f>
        <v>1356.6967335895934</v>
      </c>
      <c r="G112" s="10">
        <f t="shared" ca="1" si="57"/>
        <v>2815.7753934173998</v>
      </c>
      <c r="H112" s="10">
        <f t="shared" ca="1" si="57"/>
        <v>4501.4168351835124</v>
      </c>
      <c r="I112" s="10">
        <f t="shared" ca="1" si="57"/>
        <v>6448.5224211262375</v>
      </c>
    </row>
    <row r="113" spans="1:9" ht="11.25" customHeight="1" thickBot="1" x14ac:dyDescent="0.25">
      <c r="A113" s="50" t="s">
        <v>39</v>
      </c>
      <c r="B113" s="50"/>
      <c r="C113" s="51">
        <f>C51</f>
        <v>792</v>
      </c>
      <c r="D113" s="51">
        <f>D51</f>
        <v>1375.2681067344347</v>
      </c>
      <c r="E113" s="51">
        <f ca="1">MAX(0,D113-E112)</f>
        <v>31.959014505027881</v>
      </c>
      <c r="F113" s="51">
        <f t="shared" ref="F113:I113" ca="1" si="58">MAX(0,E113-F112)</f>
        <v>0</v>
      </c>
      <c r="G113" s="51">
        <f t="shared" ca="1" si="58"/>
        <v>0</v>
      </c>
      <c r="H113" s="51">
        <f t="shared" ca="1" si="58"/>
        <v>0</v>
      </c>
      <c r="I113" s="51">
        <f t="shared" ca="1" si="58"/>
        <v>0</v>
      </c>
    </row>
    <row r="114" spans="1:9" ht="5.0999999999999996" customHeight="1" x14ac:dyDescent="0.2">
      <c r="A114" s="3"/>
      <c r="B114" s="3"/>
      <c r="C114" s="10"/>
      <c r="D114" s="10"/>
      <c r="E114" s="10"/>
      <c r="F114" s="10"/>
      <c r="G114" s="10"/>
      <c r="H114" s="10"/>
      <c r="I114" s="10"/>
    </row>
    <row r="115" spans="1:9" x14ac:dyDescent="0.2">
      <c r="A115" s="3" t="s">
        <v>77</v>
      </c>
      <c r="B115" s="3"/>
      <c r="C115" s="10"/>
      <c r="D115" s="10"/>
      <c r="E115" s="10"/>
      <c r="F115" s="10"/>
      <c r="G115" s="10"/>
      <c r="H115" s="10"/>
      <c r="I115" s="10"/>
    </row>
    <row r="116" spans="1:9" ht="5.0999999999999996" customHeight="1" x14ac:dyDescent="0.2">
      <c r="A116" s="3"/>
      <c r="B116" s="3"/>
      <c r="C116" s="10"/>
      <c r="D116" s="10"/>
      <c r="E116" s="10"/>
      <c r="F116" s="10"/>
      <c r="G116" s="10"/>
      <c r="H116" s="10"/>
      <c r="I116" s="10"/>
    </row>
    <row r="117" spans="1:9" x14ac:dyDescent="0.2">
      <c r="A117" s="29" t="s">
        <v>43</v>
      </c>
      <c r="B117" s="29"/>
      <c r="C117" s="26">
        <f>C56</f>
        <v>5000</v>
      </c>
      <c r="D117" s="26">
        <f>D56</f>
        <v>4500</v>
      </c>
      <c r="E117" s="26">
        <f>D117-E118</f>
        <v>4000</v>
      </c>
      <c r="F117" s="26">
        <f t="shared" ref="F117:I117" si="59">E117-F118</f>
        <v>3500</v>
      </c>
      <c r="G117" s="26">
        <f t="shared" si="59"/>
        <v>3000</v>
      </c>
      <c r="H117" s="26">
        <f t="shared" si="59"/>
        <v>2500</v>
      </c>
      <c r="I117" s="26">
        <f t="shared" si="59"/>
        <v>2000</v>
      </c>
    </row>
    <row r="118" spans="1:9" x14ac:dyDescent="0.2">
      <c r="A118" s="29" t="s">
        <v>78</v>
      </c>
      <c r="B118" s="29"/>
      <c r="C118" s="26">
        <f>C52</f>
        <v>500</v>
      </c>
      <c r="D118" s="26">
        <f>D52</f>
        <v>500</v>
      </c>
      <c r="E118" s="26">
        <f>D118</f>
        <v>500</v>
      </c>
      <c r="F118" s="26">
        <f t="shared" ref="F118:I118" si="60">E118</f>
        <v>500</v>
      </c>
      <c r="G118" s="26">
        <f t="shared" si="60"/>
        <v>500</v>
      </c>
      <c r="H118" s="26">
        <f t="shared" si="60"/>
        <v>500</v>
      </c>
      <c r="I118" s="26">
        <f t="shared" si="60"/>
        <v>500</v>
      </c>
    </row>
    <row r="119" spans="1:9" ht="5.0999999999999996" customHeight="1" x14ac:dyDescent="0.2">
      <c r="C119" s="10"/>
      <c r="D119" s="10"/>
      <c r="E119" s="10"/>
      <c r="F119" s="10"/>
      <c r="G119" s="10"/>
      <c r="H119" s="10"/>
      <c r="I119" s="10"/>
    </row>
    <row r="120" spans="1:9" x14ac:dyDescent="0.2">
      <c r="A120" s="3" t="s">
        <v>19</v>
      </c>
      <c r="B120" s="3"/>
      <c r="C120" s="52"/>
      <c r="D120" s="52"/>
      <c r="E120" s="52"/>
      <c r="F120" s="52"/>
      <c r="G120" s="52"/>
      <c r="H120" s="52"/>
      <c r="I120" s="52"/>
    </row>
    <row r="121" spans="1:9" ht="5.0999999999999996" customHeight="1" x14ac:dyDescent="0.2">
      <c r="C121" s="10"/>
      <c r="D121" s="10"/>
      <c r="E121" s="10"/>
      <c r="F121" s="10"/>
      <c r="G121" s="10"/>
      <c r="H121" s="10"/>
      <c r="I121" s="10"/>
    </row>
    <row r="122" spans="1:9" x14ac:dyDescent="0.2">
      <c r="A122" s="29" t="s">
        <v>79</v>
      </c>
      <c r="B122" s="29"/>
      <c r="C122" s="10"/>
      <c r="D122" s="10"/>
      <c r="E122" s="53">
        <v>0.08</v>
      </c>
      <c r="F122" s="53">
        <v>0.08</v>
      </c>
      <c r="G122" s="53">
        <v>0.08</v>
      </c>
      <c r="H122" s="53">
        <v>0.08</v>
      </c>
      <c r="I122" s="53">
        <v>0.08</v>
      </c>
    </row>
    <row r="123" spans="1:9" x14ac:dyDescent="0.2">
      <c r="A123" s="29" t="s">
        <v>80</v>
      </c>
      <c r="B123" s="29"/>
      <c r="C123" s="10"/>
      <c r="D123" s="10"/>
      <c r="E123" s="53">
        <v>0.05</v>
      </c>
      <c r="F123" s="53">
        <v>0.05</v>
      </c>
      <c r="G123" s="53">
        <v>0.05</v>
      </c>
      <c r="H123" s="53">
        <v>0.05</v>
      </c>
      <c r="I123" s="53">
        <v>0.05</v>
      </c>
    </row>
    <row r="124" spans="1:9" ht="5.0999999999999996" customHeight="1" x14ac:dyDescent="0.2">
      <c r="A124" s="29"/>
      <c r="B124" s="29"/>
      <c r="C124" s="10"/>
      <c r="D124" s="10"/>
      <c r="E124" s="10"/>
      <c r="F124" s="10"/>
      <c r="G124" s="10"/>
      <c r="H124" s="10"/>
      <c r="I124" s="10"/>
    </row>
    <row r="125" spans="1:9" x14ac:dyDescent="0.2">
      <c r="A125" s="29" t="s">
        <v>81</v>
      </c>
      <c r="B125" s="29"/>
      <c r="C125" s="10"/>
      <c r="D125" s="10"/>
      <c r="E125" s="26">
        <f>AVERAGE(SUM(D117:D118),SUM(E117:E118))*E122</f>
        <v>380</v>
      </c>
      <c r="F125" s="26">
        <f t="shared" ref="F125:I125" si="61">AVERAGE(SUM(E117:E118),SUM(F117:F118))*F122</f>
        <v>340</v>
      </c>
      <c r="G125" s="26">
        <f t="shared" si="61"/>
        <v>300</v>
      </c>
      <c r="H125" s="26">
        <f t="shared" si="61"/>
        <v>260</v>
      </c>
      <c r="I125" s="26">
        <f t="shared" si="61"/>
        <v>220</v>
      </c>
    </row>
    <row r="126" spans="1:9" x14ac:dyDescent="0.2">
      <c r="A126" s="29" t="s">
        <v>82</v>
      </c>
      <c r="B126" s="29"/>
      <c r="C126" s="10"/>
      <c r="D126" s="10"/>
      <c r="E126" s="26">
        <f ca="1">AVERAGE(D113:E113)*E123</f>
        <v>35.180678030986563</v>
      </c>
      <c r="F126" s="26">
        <f t="shared" ref="F126:I126" ca="1" si="62">AVERAGE(E113:F113)*F123</f>
        <v>0.79897536262569702</v>
      </c>
      <c r="G126" s="26">
        <f t="shared" ca="1" si="62"/>
        <v>0</v>
      </c>
      <c r="H126" s="26">
        <f t="shared" ca="1" si="62"/>
        <v>0</v>
      </c>
      <c r="I126" s="26">
        <f t="shared" ca="1" si="62"/>
        <v>0</v>
      </c>
    </row>
    <row r="127" spans="1:9" ht="5.0999999999999996" customHeight="1" x14ac:dyDescent="0.2">
      <c r="C127" s="10"/>
      <c r="D127" s="10"/>
      <c r="E127" s="10"/>
      <c r="F127" s="10"/>
      <c r="G127" s="10"/>
      <c r="H127" s="10"/>
      <c r="I127" s="10"/>
    </row>
    <row r="128" spans="1:9" ht="12" thickBot="1" x14ac:dyDescent="0.25">
      <c r="A128" s="50" t="s">
        <v>83</v>
      </c>
      <c r="B128" s="50"/>
      <c r="C128" s="51"/>
      <c r="D128" s="51"/>
      <c r="E128" s="51">
        <f ca="1">E125+E126</f>
        <v>415.18067803098654</v>
      </c>
      <c r="F128" s="51">
        <f t="shared" ref="F128:I128" ca="1" si="63">F125+F126</f>
        <v>340.7989753626257</v>
      </c>
      <c r="G128" s="51">
        <f t="shared" ca="1" si="63"/>
        <v>300</v>
      </c>
      <c r="H128" s="51">
        <f t="shared" ca="1" si="63"/>
        <v>260</v>
      </c>
      <c r="I128" s="51">
        <f t="shared" ca="1" si="63"/>
        <v>220</v>
      </c>
    </row>
    <row r="129" spans="1:9" x14ac:dyDescent="0.2">
      <c r="C129" s="10"/>
      <c r="D129" s="10"/>
      <c r="E129" s="10"/>
      <c r="F129" s="10"/>
      <c r="G129" s="10"/>
      <c r="H129" s="10"/>
      <c r="I129" s="10"/>
    </row>
    <row r="130" spans="1:9" x14ac:dyDescent="0.2">
      <c r="A130" s="5" t="s">
        <v>84</v>
      </c>
      <c r="B130" s="5"/>
      <c r="C130" s="6" t="str">
        <f t="shared" ref="C130:I130" si="64">C106</f>
        <v>20X1</v>
      </c>
      <c r="D130" s="6" t="str">
        <f t="shared" si="64"/>
        <v>20X2</v>
      </c>
      <c r="E130" s="6" t="str">
        <f t="shared" si="64"/>
        <v>20X3</v>
      </c>
      <c r="F130" s="6" t="str">
        <f t="shared" si="64"/>
        <v>20X4</v>
      </c>
      <c r="G130" s="6" t="str">
        <f t="shared" si="64"/>
        <v>20X5</v>
      </c>
      <c r="H130" s="6" t="str">
        <f t="shared" si="64"/>
        <v>20X6</v>
      </c>
      <c r="I130" s="6" t="str">
        <f t="shared" si="64"/>
        <v>20X7</v>
      </c>
    </row>
    <row r="131" spans="1:9" ht="5.0999999999999996" customHeight="1" x14ac:dyDescent="0.2">
      <c r="A131" s="3"/>
      <c r="B131" s="3"/>
      <c r="C131" s="8"/>
      <c r="D131" s="8"/>
      <c r="E131" s="8"/>
      <c r="F131" s="8"/>
      <c r="G131" s="8"/>
      <c r="H131" s="8"/>
      <c r="I131" s="8"/>
    </row>
    <row r="132" spans="1:9" x14ac:dyDescent="0.2">
      <c r="A132" s="54" t="s">
        <v>85</v>
      </c>
      <c r="B132" s="54"/>
      <c r="C132" s="26"/>
      <c r="D132" s="26"/>
      <c r="E132" s="10">
        <f>D45</f>
        <v>10932</v>
      </c>
      <c r="F132" s="10">
        <f t="shared" ref="F132:I132" si="65">E45</f>
        <v>11159.213165529469</v>
      </c>
      <c r="G132" s="10">
        <f t="shared" si="65"/>
        <v>11559.147647611884</v>
      </c>
      <c r="H132" s="10">
        <f t="shared" si="65"/>
        <v>12099.07557790254</v>
      </c>
      <c r="I132" s="10">
        <f t="shared" si="65"/>
        <v>12742.996301222263</v>
      </c>
    </row>
    <row r="133" spans="1:9" x14ac:dyDescent="0.2">
      <c r="A133" t="s">
        <v>86</v>
      </c>
      <c r="C133" s="14"/>
      <c r="D133" s="14"/>
      <c r="E133" s="48">
        <v>3500</v>
      </c>
      <c r="F133" s="48">
        <f>E133+500</f>
        <v>4000</v>
      </c>
      <c r="G133" s="48">
        <f t="shared" ref="G133:I133" si="66">F133+500</f>
        <v>4500</v>
      </c>
      <c r="H133" s="48">
        <f t="shared" si="66"/>
        <v>5000</v>
      </c>
      <c r="I133" s="48">
        <f t="shared" si="66"/>
        <v>5500</v>
      </c>
    </row>
    <row r="134" spans="1:9" ht="5.0999999999999996" customHeight="1" x14ac:dyDescent="0.2">
      <c r="C134" s="14"/>
      <c r="D134" s="14"/>
      <c r="E134" s="48"/>
      <c r="F134" s="48"/>
      <c r="G134" s="48"/>
      <c r="H134" s="48"/>
      <c r="I134" s="48"/>
    </row>
    <row r="135" spans="1:9" x14ac:dyDescent="0.2">
      <c r="A135" t="s">
        <v>87</v>
      </c>
      <c r="C135" s="55" t="s">
        <v>88</v>
      </c>
      <c r="D135" s="56"/>
      <c r="E135" s="10">
        <f>E7*E136</f>
        <v>3272.7868344705316</v>
      </c>
      <c r="F135" s="10">
        <f t="shared" ref="F135:I135" si="67">F7*F136</f>
        <v>3600.0655179175851</v>
      </c>
      <c r="G135" s="10">
        <f t="shared" si="67"/>
        <v>3960.0720697093434</v>
      </c>
      <c r="H135" s="10">
        <f t="shared" si="67"/>
        <v>4356.0792766802788</v>
      </c>
      <c r="I135" s="10">
        <f t="shared" si="67"/>
        <v>4791.6872043483063</v>
      </c>
    </row>
    <row r="136" spans="1:9" s="58" customFormat="1" x14ac:dyDescent="0.2">
      <c r="A136" s="11" t="s">
        <v>89</v>
      </c>
      <c r="B136" s="11"/>
      <c r="C136" s="57">
        <f>C31/C7</f>
        <v>3.5566539515392466E-2</v>
      </c>
      <c r="D136" s="57">
        <f>D31/D7</f>
        <v>3.5704019546782928E-2</v>
      </c>
      <c r="E136" s="57">
        <f>AVERAGE($C$136:$D$136)</f>
        <v>3.5635279531087694E-2</v>
      </c>
      <c r="F136" s="57">
        <f t="shared" ref="F136:I136" si="68">AVERAGE($C$136:$D$136)</f>
        <v>3.5635279531087694E-2</v>
      </c>
      <c r="G136" s="57">
        <f t="shared" si="68"/>
        <v>3.5635279531087694E-2</v>
      </c>
      <c r="H136" s="57">
        <f t="shared" si="68"/>
        <v>3.5635279531087694E-2</v>
      </c>
      <c r="I136" s="57">
        <f t="shared" si="68"/>
        <v>3.5635279531087694E-2</v>
      </c>
    </row>
    <row r="137" spans="1:9" ht="5.0999999999999996" customHeight="1" x14ac:dyDescent="0.2">
      <c r="C137" s="10"/>
      <c r="D137" s="10"/>
      <c r="E137" s="10"/>
      <c r="F137" s="10"/>
      <c r="G137" s="10"/>
      <c r="H137" s="10"/>
      <c r="I137" s="10"/>
    </row>
    <row r="138" spans="1:9" ht="12" thickBot="1" x14ac:dyDescent="0.25">
      <c r="A138" s="43" t="s">
        <v>90</v>
      </c>
      <c r="B138" s="43"/>
      <c r="C138" s="51"/>
      <c r="D138" s="51"/>
      <c r="E138" s="51">
        <f>E132+E133-E135</f>
        <v>11159.213165529469</v>
      </c>
      <c r="F138" s="51">
        <f t="shared" ref="F138:I138" si="69">F132+F133-F135</f>
        <v>11559.147647611884</v>
      </c>
      <c r="G138" s="51">
        <f t="shared" si="69"/>
        <v>12099.07557790254</v>
      </c>
      <c r="H138" s="51">
        <f t="shared" si="69"/>
        <v>12742.996301222263</v>
      </c>
      <c r="I138" s="51">
        <f t="shared" si="69"/>
        <v>13451.30909687396</v>
      </c>
    </row>
  </sheetData>
  <printOptions horizontalCentered="1"/>
  <pageMargins left="0.7" right="0.7" top="0.75" bottom="0.75" header="0.3" footer="0.3"/>
  <pageSetup paperSize="5" scale="78" orientation="portrait" r:id="rId1"/>
  <rowBreaks count="1" manualBreakCount="1">
    <brk id="72" max="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A02F9-DE34-4B88-9226-C3FC96AA82C4}">
  <sheetPr>
    <tabColor theme="0"/>
    <pageSetUpPr fitToPage="1"/>
  </sheetPr>
  <dimension ref="A1:L158"/>
  <sheetViews>
    <sheetView topLeftCell="A127" zoomScaleNormal="100" workbookViewId="0">
      <selection activeCell="A138" sqref="A138"/>
    </sheetView>
  </sheetViews>
  <sheetFormatPr defaultRowHeight="11.25" x14ac:dyDescent="0.2"/>
  <cols>
    <col min="1" max="1" width="55.33203125" bestFit="1" customWidth="1"/>
    <col min="2" max="2" width="12.1640625" customWidth="1"/>
    <col min="3" max="3" width="4.83203125" customWidth="1"/>
    <col min="4" max="5" width="10.83203125" customWidth="1"/>
    <col min="6" max="6" width="12" bestFit="1" customWidth="1"/>
    <col min="7" max="10" width="10.83203125" customWidth="1"/>
  </cols>
  <sheetData>
    <row r="1" spans="1:10" ht="18" x14ac:dyDescent="0.25">
      <c r="A1" s="1" t="s">
        <v>0</v>
      </c>
      <c r="B1" s="1"/>
      <c r="C1" s="1"/>
    </row>
    <row r="2" spans="1:10" ht="12.75" x14ac:dyDescent="0.2">
      <c r="A2" s="2" t="s">
        <v>1</v>
      </c>
      <c r="B2" s="2"/>
      <c r="C2" s="2"/>
    </row>
    <row r="3" spans="1:10" x14ac:dyDescent="0.2">
      <c r="A3" s="3" t="s">
        <v>2</v>
      </c>
      <c r="B3" s="3"/>
      <c r="C3" s="3"/>
    </row>
    <row r="4" spans="1:10" ht="9.9499999999999993" customHeight="1" x14ac:dyDescent="0.2">
      <c r="A4" s="3"/>
      <c r="B4" s="3"/>
      <c r="C4" s="3"/>
      <c r="D4" s="4" t="s">
        <v>3</v>
      </c>
      <c r="E4" s="4" t="s">
        <v>3</v>
      </c>
      <c r="F4" s="4" t="s">
        <v>4</v>
      </c>
      <c r="G4" s="4" t="s">
        <v>4</v>
      </c>
      <c r="H4" s="4" t="s">
        <v>4</v>
      </c>
      <c r="I4" s="4" t="s">
        <v>4</v>
      </c>
      <c r="J4" s="4" t="s">
        <v>4</v>
      </c>
    </row>
    <row r="5" spans="1:10" x14ac:dyDescent="0.2">
      <c r="A5" s="5" t="s">
        <v>5</v>
      </c>
      <c r="B5" s="5"/>
      <c r="C5" s="5"/>
      <c r="D5" s="6" t="str">
        <f>'[1]Income Statement'!B5</f>
        <v>20X1</v>
      </c>
      <c r="E5" s="6" t="s">
        <v>6</v>
      </c>
      <c r="F5" s="6" t="s">
        <v>7</v>
      </c>
      <c r="G5" s="6" t="s">
        <v>8</v>
      </c>
      <c r="H5" s="6" t="s">
        <v>9</v>
      </c>
      <c r="I5" s="6" t="s">
        <v>10</v>
      </c>
      <c r="J5" s="6" t="s">
        <v>11</v>
      </c>
    </row>
    <row r="6" spans="1:10" ht="3" customHeight="1" x14ac:dyDescent="0.2">
      <c r="A6" s="7"/>
      <c r="B6" s="7"/>
      <c r="C6" s="7"/>
      <c r="D6" s="8"/>
      <c r="E6" s="8"/>
    </row>
    <row r="7" spans="1:10" x14ac:dyDescent="0.2">
      <c r="A7" s="3" t="s">
        <v>12</v>
      </c>
      <c r="B7" s="3"/>
      <c r="C7" s="3"/>
      <c r="D7" s="9">
        <f>'Income Statement'!B7</f>
        <v>74452</v>
      </c>
      <c r="E7" s="9">
        <f>'Income Statement'!C7</f>
        <v>83492</v>
      </c>
      <c r="F7" s="10">
        <f>E7*(1+F8)</f>
        <v>91841.200000000012</v>
      </c>
      <c r="G7" s="10">
        <f t="shared" ref="G7:J7" si="0">F7*(1+G8)</f>
        <v>101025.32000000002</v>
      </c>
      <c r="H7" s="10">
        <f t="shared" si="0"/>
        <v>111127.85200000003</v>
      </c>
      <c r="I7" s="10">
        <f t="shared" si="0"/>
        <v>122240.63720000004</v>
      </c>
      <c r="J7" s="10">
        <f t="shared" si="0"/>
        <v>134464.70092000006</v>
      </c>
    </row>
    <row r="8" spans="1:10" x14ac:dyDescent="0.2">
      <c r="A8" s="11" t="s">
        <v>13</v>
      </c>
      <c r="B8" s="75">
        <v>1</v>
      </c>
      <c r="C8" s="80"/>
      <c r="D8" s="12" t="s">
        <v>99</v>
      </c>
      <c r="E8" s="13">
        <f>E7/D7-1</f>
        <v>0.12142051254499542</v>
      </c>
      <c r="F8" s="85">
        <f>CHOOSE($B$8,F$46,F$47,F$48)</f>
        <v>0.1</v>
      </c>
      <c r="G8" s="85">
        <f t="shared" ref="G8:J8" si="1">CHOOSE($B$8,G$46,G$47,G$48)</f>
        <v>0.1</v>
      </c>
      <c r="H8" s="85">
        <f t="shared" si="1"/>
        <v>0.1</v>
      </c>
      <c r="I8" s="85">
        <f t="shared" si="1"/>
        <v>0.1</v>
      </c>
      <c r="J8" s="85">
        <f t="shared" si="1"/>
        <v>0.1</v>
      </c>
    </row>
    <row r="9" spans="1:10" ht="3" customHeight="1" x14ac:dyDescent="0.2">
      <c r="A9" s="11"/>
      <c r="B9" s="80"/>
      <c r="C9" s="80"/>
      <c r="D9" s="12"/>
      <c r="E9" s="13"/>
      <c r="F9" s="81"/>
      <c r="G9" s="81"/>
      <c r="H9" s="81"/>
      <c r="I9" s="81"/>
      <c r="J9" s="81"/>
    </row>
    <row r="10" spans="1:10" x14ac:dyDescent="0.2">
      <c r="A10" s="79" t="s">
        <v>14</v>
      </c>
      <c r="B10" s="80"/>
      <c r="C10" s="80"/>
      <c r="D10" s="12"/>
      <c r="E10" s="13"/>
      <c r="F10" s="81"/>
      <c r="G10" s="81"/>
      <c r="H10" s="81"/>
      <c r="I10" s="81"/>
      <c r="J10" s="81"/>
    </row>
    <row r="11" spans="1:10" ht="3" customHeight="1" x14ac:dyDescent="0.2">
      <c r="A11" s="11"/>
      <c r="B11" s="77"/>
      <c r="C11" s="77"/>
      <c r="D11" s="12"/>
      <c r="E11" s="13"/>
      <c r="F11" s="81"/>
      <c r="G11" s="81"/>
      <c r="H11" s="81"/>
      <c r="I11" s="81"/>
      <c r="J11" s="81"/>
    </row>
    <row r="12" spans="1:10" x14ac:dyDescent="0.2">
      <c r="A12" s="76" t="s">
        <v>115</v>
      </c>
      <c r="B12" s="75" t="s">
        <v>114</v>
      </c>
      <c r="C12" s="80"/>
      <c r="D12" s="60">
        <v>55612.800000000003</v>
      </c>
      <c r="E12" s="84">
        <v>62588.700000000004</v>
      </c>
      <c r="F12" s="25">
        <f>IF($B12="variable",F$7*F50,E12*(1+F$53))</f>
        <v>68724.719074034292</v>
      </c>
      <c r="G12" s="25">
        <f t="shared" ref="G12:J12" si="2">IF($B12="variable",G$7*G50,F12*(1+G$53))</f>
        <v>75597.190981437729</v>
      </c>
      <c r="H12" s="25">
        <f t="shared" si="2"/>
        <v>83156.910079581503</v>
      </c>
      <c r="I12" s="25">
        <f t="shared" si="2"/>
        <v>91472.601087539661</v>
      </c>
      <c r="J12" s="25">
        <f t="shared" si="2"/>
        <v>100619.86119629364</v>
      </c>
    </row>
    <row r="13" spans="1:10" x14ac:dyDescent="0.2">
      <c r="A13" s="78" t="s">
        <v>15</v>
      </c>
      <c r="B13" s="80"/>
      <c r="C13" s="80"/>
      <c r="D13" s="13">
        <f>D12/D7</f>
        <v>0.74696180089184983</v>
      </c>
      <c r="E13" s="13">
        <f>E12/E7</f>
        <v>0.74963709097877651</v>
      </c>
      <c r="F13" s="13">
        <f t="shared" ref="F13:J13" si="3">F12/F7</f>
        <v>0.74829944593531317</v>
      </c>
      <c r="G13" s="13">
        <f t="shared" si="3"/>
        <v>0.74829944593531317</v>
      </c>
      <c r="H13" s="13">
        <f t="shared" si="3"/>
        <v>0.74829944593531317</v>
      </c>
      <c r="I13" s="13">
        <f t="shared" si="3"/>
        <v>0.74829944593531317</v>
      </c>
      <c r="J13" s="13">
        <f t="shared" si="3"/>
        <v>0.74829944593531317</v>
      </c>
    </row>
    <row r="14" spans="1:10" x14ac:dyDescent="0.2">
      <c r="A14" s="76" t="s">
        <v>110</v>
      </c>
      <c r="B14" s="75" t="s">
        <v>114</v>
      </c>
      <c r="C14" s="80"/>
      <c r="D14" s="60">
        <v>6179.2000000000007</v>
      </c>
      <c r="E14" s="82">
        <v>6954.3</v>
      </c>
      <c r="F14" s="25">
        <f>IF($B$14="Variable",F$7*F$51,E$14*(1+F$53))</f>
        <v>7636.0798971149216</v>
      </c>
      <c r="G14" s="25">
        <f t="shared" ref="G14:J14" si="4">IF($B$14="variable",G$7*G$51,F$14*(1+G$53))</f>
        <v>8399.6878868264139</v>
      </c>
      <c r="H14" s="25">
        <f t="shared" si="4"/>
        <v>9239.6566755090571</v>
      </c>
      <c r="I14" s="25">
        <f t="shared" si="4"/>
        <v>10163.622343059962</v>
      </c>
      <c r="J14" s="25">
        <f t="shared" si="4"/>
        <v>11179.98457736596</v>
      </c>
    </row>
    <row r="15" spans="1:10" x14ac:dyDescent="0.2">
      <c r="A15" s="78" t="s">
        <v>112</v>
      </c>
      <c r="B15" s="80"/>
      <c r="C15" s="80"/>
      <c r="D15" s="86">
        <f>D14/D7</f>
        <v>8.2995755654649991E-2</v>
      </c>
      <c r="E15" s="86">
        <f>E14/E7</f>
        <v>8.3293010108752938E-2</v>
      </c>
      <c r="F15" s="86">
        <f t="shared" ref="F15:J15" si="5">F14/F7</f>
        <v>8.3144382881701465E-2</v>
      </c>
      <c r="G15" s="86">
        <f t="shared" si="5"/>
        <v>8.3144382881701465E-2</v>
      </c>
      <c r="H15" s="86">
        <f t="shared" si="5"/>
        <v>8.3144382881701479E-2</v>
      </c>
      <c r="I15" s="86">
        <f t="shared" si="5"/>
        <v>8.3144382881701465E-2</v>
      </c>
      <c r="J15" s="86">
        <f t="shared" si="5"/>
        <v>8.3144382881701465E-2</v>
      </c>
    </row>
    <row r="16" spans="1:10" x14ac:dyDescent="0.2">
      <c r="A16" s="76" t="s">
        <v>111</v>
      </c>
      <c r="B16" s="80"/>
      <c r="C16" s="80"/>
      <c r="D16" s="60">
        <v>2648</v>
      </c>
      <c r="E16" s="60">
        <v>2981</v>
      </c>
      <c r="F16" s="25">
        <f>F$7*F$17</f>
        <v>3272.7868344705316</v>
      </c>
      <c r="G16" s="25">
        <f t="shared" ref="G16:J16" si="6">G$7*G$17</f>
        <v>3603.5377589587929</v>
      </c>
      <c r="H16" s="25">
        <f t="shared" si="6"/>
        <v>3961.9818022820082</v>
      </c>
      <c r="I16" s="25">
        <f t="shared" si="6"/>
        <v>4359.2303354251744</v>
      </c>
      <c r="J16" s="25">
        <f t="shared" si="6"/>
        <v>4794.5756748644617</v>
      </c>
    </row>
    <row r="17" spans="1:10" x14ac:dyDescent="0.2">
      <c r="A17" s="78" t="s">
        <v>112</v>
      </c>
      <c r="B17" s="80"/>
      <c r="C17" s="80"/>
      <c r="D17" s="86">
        <f>D16/D7</f>
        <v>3.5566539515392466E-2</v>
      </c>
      <c r="E17" s="86">
        <f>E16/E7</f>
        <v>3.5704019546782928E-2</v>
      </c>
      <c r="F17" s="85">
        <f>AVERAGE(D17,E17)</f>
        <v>3.5635279531087694E-2</v>
      </c>
      <c r="G17" s="85">
        <f t="shared" ref="G17:J17" si="7">AVERAGE(E17,F17)</f>
        <v>3.5669649538935311E-2</v>
      </c>
      <c r="H17" s="85">
        <f t="shared" si="7"/>
        <v>3.5652464535011502E-2</v>
      </c>
      <c r="I17" s="85">
        <f t="shared" si="7"/>
        <v>3.5661057036973406E-2</v>
      </c>
      <c r="J17" s="85">
        <f t="shared" si="7"/>
        <v>3.5656760785992454E-2</v>
      </c>
    </row>
    <row r="18" spans="1:10" ht="3" customHeight="1" x14ac:dyDescent="0.2">
      <c r="D18" s="14"/>
      <c r="E18" s="14"/>
    </row>
    <row r="19" spans="1:10" x14ac:dyDescent="0.2">
      <c r="A19" s="3" t="s">
        <v>113</v>
      </c>
      <c r="B19" s="10"/>
      <c r="C19" s="3"/>
      <c r="D19" s="28">
        <f>D12+D14+D16</f>
        <v>64440</v>
      </c>
      <c r="E19" s="28">
        <f t="shared" ref="E19:J19" si="8">E12+E14+E16</f>
        <v>72524</v>
      </c>
      <c r="F19" s="28">
        <f t="shared" si="8"/>
        <v>79633.585805619747</v>
      </c>
      <c r="G19" s="28">
        <f t="shared" si="8"/>
        <v>87600.416627222934</v>
      </c>
      <c r="H19" s="28">
        <f t="shared" si="8"/>
        <v>96358.548557372575</v>
      </c>
      <c r="I19" s="28">
        <f t="shared" si="8"/>
        <v>105995.4537660248</v>
      </c>
      <c r="J19" s="28">
        <f t="shared" si="8"/>
        <v>116594.42144852407</v>
      </c>
    </row>
    <row r="20" spans="1:10" x14ac:dyDescent="0.2">
      <c r="A20" s="11" t="s">
        <v>15</v>
      </c>
      <c r="B20" s="11"/>
      <c r="C20" s="11"/>
      <c r="D20" s="13">
        <f>D19/D7</f>
        <v>0.86552409606189218</v>
      </c>
      <c r="E20" s="13">
        <f>E19/E7</f>
        <v>0.86863412063431222</v>
      </c>
      <c r="F20" s="15">
        <f>AVERAGE($D$20:$E$20)</f>
        <v>0.8670791083481022</v>
      </c>
      <c r="G20" s="15">
        <f t="shared" ref="G20:J20" si="9">AVERAGE($D$20:$E$20)</f>
        <v>0.8670791083481022</v>
      </c>
      <c r="H20" s="15">
        <f t="shared" si="9"/>
        <v>0.8670791083481022</v>
      </c>
      <c r="I20" s="15">
        <f t="shared" si="9"/>
        <v>0.8670791083481022</v>
      </c>
      <c r="J20" s="15">
        <f t="shared" si="9"/>
        <v>0.8670791083481022</v>
      </c>
    </row>
    <row r="21" spans="1:10" ht="3" customHeight="1" x14ac:dyDescent="0.2">
      <c r="D21" s="14"/>
      <c r="E21" s="14"/>
    </row>
    <row r="22" spans="1:10" x14ac:dyDescent="0.2">
      <c r="A22" s="3" t="s">
        <v>16</v>
      </c>
      <c r="B22" s="3"/>
      <c r="C22" s="3"/>
      <c r="D22" s="9">
        <f t="shared" ref="D22:J22" si="10">D7-D19</f>
        <v>10012</v>
      </c>
      <c r="E22" s="9">
        <f t="shared" si="10"/>
        <v>10968</v>
      </c>
      <c r="F22" s="9">
        <f t="shared" si="10"/>
        <v>12207.614194380265</v>
      </c>
      <c r="G22" s="9">
        <f t="shared" si="10"/>
        <v>13424.903372777087</v>
      </c>
      <c r="H22" s="9">
        <f t="shared" si="10"/>
        <v>14769.303442627453</v>
      </c>
      <c r="I22" s="9">
        <f t="shared" si="10"/>
        <v>16245.183433975239</v>
      </c>
      <c r="J22" s="9">
        <f t="shared" si="10"/>
        <v>17870.279471475995</v>
      </c>
    </row>
    <row r="23" spans="1:10" x14ac:dyDescent="0.2">
      <c r="A23" s="11" t="s">
        <v>15</v>
      </c>
      <c r="B23" s="11"/>
      <c r="C23" s="11"/>
      <c r="D23" s="13">
        <f t="shared" ref="D23:J23" si="11">D22/D7</f>
        <v>0.13447590393810777</v>
      </c>
      <c r="E23" s="13">
        <f t="shared" si="11"/>
        <v>0.13136587936568772</v>
      </c>
      <c r="F23" s="13">
        <f t="shared" si="11"/>
        <v>0.13292089165189766</v>
      </c>
      <c r="G23" s="13">
        <f t="shared" si="11"/>
        <v>0.13288652164405007</v>
      </c>
      <c r="H23" s="13">
        <f t="shared" si="11"/>
        <v>0.13290370664797382</v>
      </c>
      <c r="I23" s="13">
        <f t="shared" si="11"/>
        <v>0.13289511414601193</v>
      </c>
      <c r="J23" s="13">
        <f t="shared" si="11"/>
        <v>0.13289941039699288</v>
      </c>
    </row>
    <row r="24" spans="1:10" ht="3" customHeight="1" x14ac:dyDescent="0.2">
      <c r="D24" s="14"/>
      <c r="E24" s="14"/>
    </row>
    <row r="25" spans="1:10" x14ac:dyDescent="0.2">
      <c r="A25" s="3" t="s">
        <v>17</v>
      </c>
      <c r="B25" s="3"/>
      <c r="C25" s="3"/>
      <c r="D25" s="9">
        <f>'Income Statement'!B16</f>
        <v>6389</v>
      </c>
      <c r="E25" s="9">
        <f>'Income Statement'!C16</f>
        <v>6545</v>
      </c>
      <c r="F25" s="9">
        <f>F7*F26</f>
        <v>7540.3656100574881</v>
      </c>
      <c r="G25" s="9">
        <f>G7*G26</f>
        <v>8294.4021710632369</v>
      </c>
      <c r="H25" s="9">
        <f>H7*H26</f>
        <v>9123.8423881695617</v>
      </c>
      <c r="I25" s="9">
        <f>I7*I26</f>
        <v>10036.226626986519</v>
      </c>
      <c r="J25" s="9">
        <f>J7*J26</f>
        <v>11039.849289685171</v>
      </c>
    </row>
    <row r="26" spans="1:10" x14ac:dyDescent="0.2">
      <c r="A26" s="11" t="s">
        <v>15</v>
      </c>
      <c r="B26" s="11"/>
      <c r="C26" s="11"/>
      <c r="D26" s="13">
        <f>D25/D7</f>
        <v>8.5813678611722996E-2</v>
      </c>
      <c r="E26" s="13">
        <f>E25/E7</f>
        <v>7.8390744023379491E-2</v>
      </c>
      <c r="F26" s="15">
        <f>AVERAGE($D$26:$E$26)</f>
        <v>8.2102211317551244E-2</v>
      </c>
      <c r="G26" s="15">
        <f t="shared" ref="G26:J26" si="12">AVERAGE($D$26:$E$26)</f>
        <v>8.2102211317551244E-2</v>
      </c>
      <c r="H26" s="15">
        <f t="shared" si="12"/>
        <v>8.2102211317551244E-2</v>
      </c>
      <c r="I26" s="15">
        <f t="shared" si="12"/>
        <v>8.2102211317551244E-2</v>
      </c>
      <c r="J26" s="15">
        <f t="shared" si="12"/>
        <v>8.2102211317551244E-2</v>
      </c>
    </row>
    <row r="27" spans="1:10" ht="3" customHeight="1" x14ac:dyDescent="0.2">
      <c r="E27" s="14"/>
    </row>
    <row r="28" spans="1:10" x14ac:dyDescent="0.2">
      <c r="A28" s="3" t="s">
        <v>18</v>
      </c>
      <c r="B28" s="3"/>
      <c r="C28" s="3"/>
      <c r="D28" s="9">
        <f>D22-D25</f>
        <v>3623</v>
      </c>
      <c r="E28" s="9">
        <f>E22-E25</f>
        <v>4423</v>
      </c>
      <c r="F28" s="9">
        <f>F22-F25</f>
        <v>4667.2485843227769</v>
      </c>
      <c r="G28" s="9">
        <f t="shared" ref="G28:J28" si="13">G22-G25</f>
        <v>5130.5012017138506</v>
      </c>
      <c r="H28" s="9">
        <f t="shared" si="13"/>
        <v>5645.4610544578918</v>
      </c>
      <c r="I28" s="9">
        <f t="shared" si="13"/>
        <v>6208.9568069887191</v>
      </c>
      <c r="J28" s="9">
        <f t="shared" si="13"/>
        <v>6830.4301817908236</v>
      </c>
    </row>
    <row r="29" spans="1:10" ht="3" customHeight="1" x14ac:dyDescent="0.2">
      <c r="D29" s="14"/>
      <c r="E29" s="14"/>
    </row>
    <row r="30" spans="1:10" x14ac:dyDescent="0.2">
      <c r="A30" s="3" t="s">
        <v>19</v>
      </c>
      <c r="B30" s="74" t="s">
        <v>101</v>
      </c>
      <c r="C30" s="83"/>
      <c r="D30" s="9">
        <f>'Income Statement'!B21</f>
        <v>518</v>
      </c>
      <c r="E30" s="9">
        <f>'Income Statement'!C21</f>
        <v>474.18170266836086</v>
      </c>
      <c r="F30" s="67">
        <f ca="1">IF($B$30="ON",F$148,0)</f>
        <v>415.18067803098677</v>
      </c>
      <c r="G30" s="67">
        <f ca="1">IF($B$30="ON",G$148,0)</f>
        <v>340.79897536262592</v>
      </c>
      <c r="H30" s="67">
        <f ca="1">IF($B$30="ON",H$148,0)</f>
        <v>300</v>
      </c>
      <c r="I30" s="67">
        <f ca="1">IF($B$30="ON",I$148,0)</f>
        <v>260</v>
      </c>
      <c r="J30" s="67">
        <f ca="1">IF($B$30="ON",J$148,0)</f>
        <v>220</v>
      </c>
    </row>
    <row r="31" spans="1:10" ht="3" customHeight="1" x14ac:dyDescent="0.2">
      <c r="D31" s="14"/>
      <c r="E31" s="14"/>
    </row>
    <row r="32" spans="1:10" x14ac:dyDescent="0.2">
      <c r="A32" s="3" t="s">
        <v>20</v>
      </c>
      <c r="B32" s="3"/>
      <c r="C32" s="3"/>
      <c r="D32" s="9">
        <f>D28-D30</f>
        <v>3105</v>
      </c>
      <c r="E32" s="9">
        <f>E28-E30</f>
        <v>3948.8182973316393</v>
      </c>
      <c r="F32" s="9">
        <f ca="1">F28-F30</f>
        <v>4252.0679062917898</v>
      </c>
      <c r="G32" s="9">
        <f t="shared" ref="G32:J32" ca="1" si="14">G28-G30</f>
        <v>4789.7022263512245</v>
      </c>
      <c r="H32" s="9">
        <f t="shared" ca="1" si="14"/>
        <v>5345.4610544578918</v>
      </c>
      <c r="I32" s="9">
        <f t="shared" ca="1" si="14"/>
        <v>5948.9568069887191</v>
      </c>
      <c r="J32" s="9">
        <f t="shared" ca="1" si="14"/>
        <v>6610.4301817908236</v>
      </c>
    </row>
    <row r="33" spans="1:12" ht="3" customHeight="1" x14ac:dyDescent="0.2">
      <c r="D33" s="14"/>
      <c r="E33" s="14"/>
    </row>
    <row r="34" spans="1:12" x14ac:dyDescent="0.2">
      <c r="A34" s="29" t="s">
        <v>21</v>
      </c>
      <c r="D34" s="9">
        <f>'Income Statement'!B25</f>
        <v>1086.75</v>
      </c>
      <c r="E34" s="9">
        <f>'Income Statement'!C25</f>
        <v>1382.0864040660738</v>
      </c>
      <c r="F34" s="9">
        <f ca="1">F32*F35</f>
        <v>1488.2237672021263</v>
      </c>
      <c r="G34" s="9">
        <f t="shared" ref="G34:J34" ca="1" si="15">G32*G35</f>
        <v>1676.3957792229285</v>
      </c>
      <c r="H34" s="9">
        <f t="shared" ca="1" si="15"/>
        <v>1870.9113690602619</v>
      </c>
      <c r="I34" s="9">
        <f t="shared" ca="1" si="15"/>
        <v>2082.1348824460515</v>
      </c>
      <c r="J34" s="9">
        <f t="shared" ca="1" si="15"/>
        <v>2313.650563626788</v>
      </c>
    </row>
    <row r="35" spans="1:12" x14ac:dyDescent="0.2">
      <c r="A35" s="29" t="s">
        <v>22</v>
      </c>
      <c r="D35" s="12" t="s">
        <v>93</v>
      </c>
      <c r="E35" s="12" t="s">
        <v>93</v>
      </c>
      <c r="F35" s="65">
        <v>0.35</v>
      </c>
      <c r="G35" s="65">
        <v>0.35</v>
      </c>
      <c r="H35" s="65">
        <v>0.35</v>
      </c>
      <c r="I35" s="65">
        <v>0.35</v>
      </c>
      <c r="J35" s="65">
        <v>0.35</v>
      </c>
    </row>
    <row r="36" spans="1:12" ht="3" customHeight="1" x14ac:dyDescent="0.2">
      <c r="D36" s="14"/>
      <c r="E36" s="14"/>
    </row>
    <row r="37" spans="1:12" x14ac:dyDescent="0.2">
      <c r="A37" s="3" t="s">
        <v>23</v>
      </c>
      <c r="B37" s="3"/>
      <c r="C37" s="3"/>
      <c r="D37" s="9">
        <f>D32-D34</f>
        <v>2018.25</v>
      </c>
      <c r="E37" s="9">
        <f>E32-E34</f>
        <v>2566.7318932655653</v>
      </c>
      <c r="F37" s="9">
        <f ca="1">F32-F34</f>
        <v>2763.8441390896633</v>
      </c>
      <c r="G37" s="9">
        <f t="shared" ref="G37:J37" ca="1" si="16">G32-G34</f>
        <v>3113.306447128296</v>
      </c>
      <c r="H37" s="9">
        <f t="shared" ca="1" si="16"/>
        <v>3474.5496853976301</v>
      </c>
      <c r="I37" s="9">
        <f t="shared" ca="1" si="16"/>
        <v>3866.8219245426676</v>
      </c>
      <c r="J37" s="9">
        <f t="shared" ca="1" si="16"/>
        <v>4296.7796181640351</v>
      </c>
    </row>
    <row r="38" spans="1:12" ht="3" customHeight="1" x14ac:dyDescent="0.2">
      <c r="D38" s="14"/>
      <c r="E38" s="14"/>
    </row>
    <row r="39" spans="1:12" ht="11.25" customHeight="1" x14ac:dyDescent="0.2">
      <c r="A39" s="16" t="s">
        <v>18</v>
      </c>
      <c r="B39" s="16"/>
      <c r="C39" s="16"/>
      <c r="D39" s="17">
        <f>D28</f>
        <v>3623</v>
      </c>
      <c r="E39" s="17">
        <f>E28</f>
        <v>4423</v>
      </c>
      <c r="F39" s="17">
        <f t="shared" ref="F39:J39" si="17">F28</f>
        <v>4667.2485843227769</v>
      </c>
      <c r="G39" s="17">
        <f t="shared" si="17"/>
        <v>5130.5012017138506</v>
      </c>
      <c r="H39" s="17">
        <f t="shared" si="17"/>
        <v>5645.4610544578918</v>
      </c>
      <c r="I39" s="17">
        <f t="shared" si="17"/>
        <v>6208.9568069887191</v>
      </c>
      <c r="J39" s="17">
        <f t="shared" si="17"/>
        <v>6830.4301817908236</v>
      </c>
    </row>
    <row r="40" spans="1:12" x14ac:dyDescent="0.2">
      <c r="A40" s="35" t="s">
        <v>24</v>
      </c>
      <c r="B40" s="16"/>
      <c r="C40" s="16"/>
      <c r="D40" s="17">
        <f>'Income Statement'!B31</f>
        <v>2648</v>
      </c>
      <c r="E40" s="17">
        <f>'Income Statement'!C31</f>
        <v>2981</v>
      </c>
      <c r="F40" s="20">
        <f>F155</f>
        <v>3272.7868344705316</v>
      </c>
      <c r="G40" s="20">
        <f t="shared" ref="G40:J40" si="18">G155</f>
        <v>3600.0655179175851</v>
      </c>
      <c r="H40" s="20">
        <f t="shared" si="18"/>
        <v>3960.0720697093434</v>
      </c>
      <c r="I40" s="20">
        <f t="shared" si="18"/>
        <v>4356.0792766802788</v>
      </c>
      <c r="J40" s="20">
        <f t="shared" si="18"/>
        <v>4791.6872043483063</v>
      </c>
    </row>
    <row r="41" spans="1:12" x14ac:dyDescent="0.2">
      <c r="A41" s="35" t="s">
        <v>25</v>
      </c>
      <c r="B41" s="16"/>
      <c r="C41" s="16"/>
      <c r="D41" s="17">
        <f>'Income Statement'!B32</f>
        <v>0</v>
      </c>
      <c r="E41" s="17">
        <f>'Income Statement'!C32</f>
        <v>0</v>
      </c>
      <c r="F41" s="17">
        <f>E41</f>
        <v>0</v>
      </c>
      <c r="G41" s="17">
        <f t="shared" ref="G41:J41" si="19">F41</f>
        <v>0</v>
      </c>
      <c r="H41" s="17">
        <f t="shared" si="19"/>
        <v>0</v>
      </c>
      <c r="I41" s="17">
        <f t="shared" si="19"/>
        <v>0</v>
      </c>
      <c r="J41" s="17">
        <f t="shared" si="19"/>
        <v>0</v>
      </c>
    </row>
    <row r="42" spans="1:12" x14ac:dyDescent="0.2">
      <c r="A42" s="19" t="s">
        <v>26</v>
      </c>
      <c r="B42" s="19"/>
      <c r="C42" s="19"/>
      <c r="D42" s="20">
        <f>SUM(D39:D41)</f>
        <v>6271</v>
      </c>
      <c r="E42" s="20">
        <f>SUM(E39:E41)</f>
        <v>7404</v>
      </c>
      <c r="F42" s="20">
        <f t="shared" ref="F42:J42" si="20">SUM(F39:F41)</f>
        <v>7940.0354187933081</v>
      </c>
      <c r="G42" s="20">
        <f t="shared" si="20"/>
        <v>8730.5667196314353</v>
      </c>
      <c r="H42" s="20">
        <f t="shared" si="20"/>
        <v>9605.5331241672357</v>
      </c>
      <c r="I42" s="20">
        <f t="shared" si="20"/>
        <v>10565.036083668998</v>
      </c>
      <c r="J42" s="20">
        <f t="shared" si="20"/>
        <v>11622.117386139129</v>
      </c>
      <c r="L42" s="21"/>
    </row>
    <row r="43" spans="1:12" ht="3" customHeight="1" x14ac:dyDescent="0.2">
      <c r="A43" s="69"/>
      <c r="B43" s="69"/>
      <c r="C43" s="69"/>
      <c r="D43" s="70"/>
      <c r="E43" s="70"/>
      <c r="F43" s="70"/>
      <c r="G43" s="70"/>
      <c r="H43" s="70"/>
      <c r="I43" s="70"/>
      <c r="J43" s="70"/>
      <c r="L43" s="21"/>
    </row>
    <row r="44" spans="1:12" x14ac:dyDescent="0.2">
      <c r="A44" s="69" t="s">
        <v>102</v>
      </c>
      <c r="B44" s="69"/>
      <c r="C44" s="69"/>
      <c r="D44" s="70"/>
      <c r="E44" s="70"/>
      <c r="F44" s="70"/>
      <c r="G44" s="70"/>
      <c r="H44" s="70"/>
      <c r="I44" s="70"/>
      <c r="J44" s="70"/>
      <c r="L44" s="21"/>
    </row>
    <row r="45" spans="1:12" x14ac:dyDescent="0.2">
      <c r="A45" s="71" t="s">
        <v>103</v>
      </c>
      <c r="B45" s="69"/>
      <c r="C45" s="69"/>
      <c r="D45" s="70"/>
      <c r="E45" s="70"/>
      <c r="F45" s="70"/>
      <c r="G45" s="70"/>
      <c r="H45" s="70"/>
      <c r="I45" s="70"/>
      <c r="J45" s="70"/>
      <c r="L45" s="21"/>
    </row>
    <row r="46" spans="1:12" x14ac:dyDescent="0.2">
      <c r="A46" s="72" t="s">
        <v>104</v>
      </c>
      <c r="B46" s="69"/>
      <c r="C46" s="69"/>
      <c r="D46" s="70"/>
      <c r="E46" s="70"/>
      <c r="F46" s="65">
        <v>0.1</v>
      </c>
      <c r="G46" s="65">
        <v>0.1</v>
      </c>
      <c r="H46" s="65">
        <v>0.1</v>
      </c>
      <c r="I46" s="65">
        <v>0.1</v>
      </c>
      <c r="J46" s="65">
        <v>0.1</v>
      </c>
      <c r="L46" s="21"/>
    </row>
    <row r="47" spans="1:12" x14ac:dyDescent="0.2">
      <c r="A47" s="72" t="s">
        <v>105</v>
      </c>
      <c r="B47" s="69"/>
      <c r="C47" s="69"/>
      <c r="D47" s="70"/>
      <c r="E47" s="70"/>
      <c r="F47" s="65">
        <v>0.05</v>
      </c>
      <c r="G47" s="65">
        <v>0.05</v>
      </c>
      <c r="H47" s="65">
        <v>0.05</v>
      </c>
      <c r="I47" s="65">
        <v>0.05</v>
      </c>
      <c r="J47" s="65">
        <v>0.05</v>
      </c>
      <c r="L47" s="21"/>
    </row>
    <row r="48" spans="1:12" x14ac:dyDescent="0.2">
      <c r="A48" s="72" t="s">
        <v>106</v>
      </c>
      <c r="B48" s="69"/>
      <c r="C48" s="69"/>
      <c r="D48" s="70"/>
      <c r="E48" s="70"/>
      <c r="F48" s="65">
        <v>0</v>
      </c>
      <c r="G48" s="65">
        <v>0</v>
      </c>
      <c r="H48" s="65">
        <v>0</v>
      </c>
      <c r="I48" s="65">
        <v>0</v>
      </c>
      <c r="J48" s="65">
        <v>0</v>
      </c>
      <c r="L48" s="21"/>
    </row>
    <row r="49" spans="1:12" ht="3" customHeight="1" x14ac:dyDescent="0.2">
      <c r="A49" s="69"/>
      <c r="B49" s="69"/>
      <c r="C49" s="69"/>
      <c r="D49" s="70"/>
      <c r="E49" s="70"/>
      <c r="F49" s="70"/>
      <c r="G49" s="70"/>
      <c r="H49" s="70"/>
      <c r="I49" s="70"/>
      <c r="J49" s="70"/>
      <c r="L49" s="21"/>
    </row>
    <row r="50" spans="1:12" x14ac:dyDescent="0.2">
      <c r="A50" s="73" t="s">
        <v>107</v>
      </c>
      <c r="B50" s="69"/>
      <c r="C50" s="69"/>
      <c r="D50" s="70"/>
      <c r="E50" s="70"/>
      <c r="F50" s="65">
        <v>0.74829944593531317</v>
      </c>
      <c r="G50" s="65">
        <v>0.74829944593531317</v>
      </c>
      <c r="H50" s="65">
        <v>0.74829944593531317</v>
      </c>
      <c r="I50" s="65">
        <v>0.74829944593531317</v>
      </c>
      <c r="J50" s="65">
        <v>0.74829944593531317</v>
      </c>
      <c r="L50" s="21"/>
    </row>
    <row r="51" spans="1:12" x14ac:dyDescent="0.2">
      <c r="A51" s="73" t="s">
        <v>108</v>
      </c>
      <c r="B51" s="69"/>
      <c r="C51" s="69"/>
      <c r="D51" s="70"/>
      <c r="E51" s="70"/>
      <c r="F51" s="65">
        <v>8.3144382881701465E-2</v>
      </c>
      <c r="G51" s="65">
        <v>8.3144382881701465E-2</v>
      </c>
      <c r="H51" s="65">
        <v>8.3144382881701465E-2</v>
      </c>
      <c r="I51" s="65">
        <v>8.3144382881701465E-2</v>
      </c>
      <c r="J51" s="65">
        <v>8.3144382881701465E-2</v>
      </c>
      <c r="L51" s="21"/>
    </row>
    <row r="52" spans="1:12" ht="3" customHeight="1" x14ac:dyDescent="0.2">
      <c r="A52" s="69"/>
      <c r="B52" s="69"/>
      <c r="C52" s="69"/>
      <c r="D52" s="70"/>
      <c r="E52" s="70"/>
      <c r="F52" s="70"/>
      <c r="G52" s="70"/>
      <c r="H52" s="70"/>
      <c r="I52" s="70"/>
      <c r="J52" s="70"/>
      <c r="L52" s="21"/>
    </row>
    <row r="53" spans="1:12" x14ac:dyDescent="0.2">
      <c r="A53" s="71" t="s">
        <v>109</v>
      </c>
      <c r="B53" s="69"/>
      <c r="C53" s="69"/>
      <c r="D53" s="70"/>
      <c r="E53" s="70"/>
      <c r="F53" s="65">
        <v>2.5000000000000001E-2</v>
      </c>
      <c r="G53" s="65">
        <v>2.5000000000000001E-2</v>
      </c>
      <c r="H53" s="65">
        <v>2.5000000000000001E-2</v>
      </c>
      <c r="I53" s="65">
        <v>2.5000000000000001E-2</v>
      </c>
      <c r="J53" s="65">
        <v>2.5000000000000001E-2</v>
      </c>
      <c r="L53" s="21"/>
    </row>
    <row r="54" spans="1:12" ht="3" customHeight="1" x14ac:dyDescent="0.2"/>
    <row r="55" spans="1:12" x14ac:dyDescent="0.2">
      <c r="A55" s="5" t="s">
        <v>27</v>
      </c>
      <c r="B55" s="5"/>
      <c r="C55" s="5"/>
      <c r="D55" s="6" t="str">
        <f t="shared" ref="D55:J55" si="21">D5</f>
        <v>20X1</v>
      </c>
      <c r="E55" s="6" t="str">
        <f t="shared" si="21"/>
        <v>20X2</v>
      </c>
      <c r="F55" s="6" t="str">
        <f t="shared" si="21"/>
        <v>20X3</v>
      </c>
      <c r="G55" s="6" t="str">
        <f t="shared" si="21"/>
        <v>20X4</v>
      </c>
      <c r="H55" s="6" t="str">
        <f t="shared" si="21"/>
        <v>20X5</v>
      </c>
      <c r="I55" s="6" t="str">
        <f t="shared" si="21"/>
        <v>20X6</v>
      </c>
      <c r="J55" s="6" t="str">
        <f t="shared" si="21"/>
        <v>20X7</v>
      </c>
    </row>
    <row r="56" spans="1:12" ht="3" customHeight="1" x14ac:dyDescent="0.2"/>
    <row r="57" spans="1:12" x14ac:dyDescent="0.2">
      <c r="A57" s="22" t="s">
        <v>28</v>
      </c>
      <c r="B57" s="22"/>
      <c r="C57" s="22"/>
      <c r="D57" s="23"/>
      <c r="E57" s="23"/>
    </row>
    <row r="58" spans="1:12" x14ac:dyDescent="0.2">
      <c r="A58" s="24" t="s">
        <v>29</v>
      </c>
      <c r="B58" s="24"/>
      <c r="C58" s="24"/>
      <c r="D58" s="25">
        <f>'Balance Sheet'!B10</f>
        <v>1773</v>
      </c>
      <c r="E58" s="25">
        <f>'Balance Sheet'!C10</f>
        <v>2000</v>
      </c>
      <c r="F58" s="67">
        <f ca="1">F120</f>
        <v>2000</v>
      </c>
      <c r="G58" s="67">
        <f t="shared" ref="G58:J58" ca="1" si="22">G120</f>
        <v>3322.5269522115632</v>
      </c>
      <c r="H58" s="67">
        <f t="shared" ca="1" si="22"/>
        <v>4812.3025149604373</v>
      </c>
      <c r="I58" s="67">
        <f t="shared" ca="1" si="22"/>
        <v>6495.9122813972135</v>
      </c>
      <c r="J58" s="67">
        <f t="shared" ca="1" si="22"/>
        <v>8441.136868400512</v>
      </c>
      <c r="L58" s="26"/>
    </row>
    <row r="59" spans="1:12" x14ac:dyDescent="0.2">
      <c r="A59" s="24" t="s">
        <v>30</v>
      </c>
      <c r="B59" s="24"/>
      <c r="C59" s="24"/>
      <c r="D59" s="25">
        <f>'Balance Sheet'!B11</f>
        <v>7750</v>
      </c>
      <c r="E59" s="25">
        <f>'Balance Sheet'!C11</f>
        <v>8852</v>
      </c>
      <c r="F59" s="25">
        <f>(F7/365)*F89</f>
        <v>9648.654934723043</v>
      </c>
      <c r="G59" s="25">
        <f>(G7/365)*G89</f>
        <v>10613.520428195348</v>
      </c>
      <c r="H59" s="25">
        <f>(H7/365)*H89</f>
        <v>11674.872471014884</v>
      </c>
      <c r="I59" s="25">
        <f>(I7/365)*I89</f>
        <v>12842.359718116375</v>
      </c>
      <c r="J59" s="25">
        <f>(J7/365)*J89</f>
        <v>14126.595689928014</v>
      </c>
      <c r="L59" s="26"/>
    </row>
    <row r="60" spans="1:12" x14ac:dyDescent="0.2">
      <c r="A60" s="24" t="s">
        <v>31</v>
      </c>
      <c r="B60" s="24"/>
      <c r="C60" s="24"/>
      <c r="D60" s="25">
        <f>'Balance Sheet'!B12</f>
        <v>4800</v>
      </c>
      <c r="E60" s="25">
        <f>'Balance Sheet'!C12</f>
        <v>5700</v>
      </c>
      <c r="F60" s="25">
        <f>(F19/365)*F90</f>
        <v>6095.2569001378561</v>
      </c>
      <c r="G60" s="25">
        <f>(G19/365)*G90</f>
        <v>6705.0483599389909</v>
      </c>
      <c r="H60" s="25">
        <f>(H19/365)*H90</f>
        <v>7375.4070225498481</v>
      </c>
      <c r="I60" s="25">
        <f>(I19/365)*I90</f>
        <v>8113.0281201655071</v>
      </c>
      <c r="J60" s="25">
        <f>(J19/365)*J90</f>
        <v>8924.2867147336892</v>
      </c>
      <c r="L60" s="26"/>
    </row>
    <row r="61" spans="1:12" x14ac:dyDescent="0.2">
      <c r="A61" s="24" t="s">
        <v>32</v>
      </c>
      <c r="B61" s="24"/>
      <c r="C61" s="24"/>
      <c r="D61" s="25">
        <f>'Balance Sheet'!B13</f>
        <v>456</v>
      </c>
      <c r="E61" s="25">
        <f>'Balance Sheet'!C13</f>
        <v>1849</v>
      </c>
      <c r="F61" s="26">
        <f>E61</f>
        <v>1849</v>
      </c>
      <c r="G61" s="26">
        <f t="shared" ref="G61:J61" si="23">F61</f>
        <v>1849</v>
      </c>
      <c r="H61" s="26">
        <f t="shared" si="23"/>
        <v>1849</v>
      </c>
      <c r="I61" s="26">
        <f t="shared" si="23"/>
        <v>1849</v>
      </c>
      <c r="J61" s="26">
        <f t="shared" si="23"/>
        <v>1849</v>
      </c>
      <c r="L61" s="26"/>
    </row>
    <row r="62" spans="1:12" x14ac:dyDescent="0.2">
      <c r="A62" s="27" t="s">
        <v>33</v>
      </c>
      <c r="B62" s="27"/>
      <c r="C62" s="27"/>
      <c r="D62" s="28">
        <f>SUM(D58:D61)</f>
        <v>14779</v>
      </c>
      <c r="E62" s="28">
        <f>SUM(E58:E61)</f>
        <v>18401</v>
      </c>
      <c r="F62" s="28">
        <f t="shared" ref="F62:J62" ca="1" si="24">SUM(F58:F61)</f>
        <v>19592.911834860897</v>
      </c>
      <c r="G62" s="28">
        <f t="shared" ca="1" si="24"/>
        <v>22490.095740345903</v>
      </c>
      <c r="H62" s="28">
        <f t="shared" ca="1" si="24"/>
        <v>25711.582008525169</v>
      </c>
      <c r="I62" s="28">
        <f t="shared" ca="1" si="24"/>
        <v>29300.300119679094</v>
      </c>
      <c r="J62" s="28">
        <f t="shared" ca="1" si="24"/>
        <v>33341.019273062215</v>
      </c>
      <c r="L62" s="26"/>
    </row>
    <row r="63" spans="1:12" ht="3" customHeight="1" x14ac:dyDescent="0.2">
      <c r="A63" s="29"/>
      <c r="B63" s="29"/>
      <c r="C63" s="29"/>
      <c r="D63" s="23"/>
      <c r="E63" s="23"/>
      <c r="L63" s="26"/>
    </row>
    <row r="64" spans="1:12" x14ac:dyDescent="0.2">
      <c r="A64" s="22" t="s">
        <v>34</v>
      </c>
      <c r="B64" s="22"/>
      <c r="C64" s="22"/>
      <c r="D64" s="23"/>
      <c r="E64" s="23"/>
      <c r="L64" s="26"/>
    </row>
    <row r="65" spans="1:12" x14ac:dyDescent="0.2">
      <c r="A65" s="24" t="s">
        <v>35</v>
      </c>
      <c r="B65" s="24"/>
      <c r="C65" s="24"/>
      <c r="D65" s="25">
        <f>'Balance Sheet'!B17</f>
        <v>10913</v>
      </c>
      <c r="E65" s="25">
        <f>'Balance Sheet'!C17</f>
        <v>10932</v>
      </c>
      <c r="F65" s="67">
        <f>F158</f>
        <v>11159.213165529469</v>
      </c>
      <c r="G65" s="67">
        <f t="shared" ref="G65:J65" si="25">G158</f>
        <v>11559.147647611884</v>
      </c>
      <c r="H65" s="67">
        <f t="shared" si="25"/>
        <v>12099.07557790254</v>
      </c>
      <c r="I65" s="67">
        <f t="shared" si="25"/>
        <v>12742.996301222263</v>
      </c>
      <c r="J65" s="67">
        <f t="shared" si="25"/>
        <v>13451.30909687396</v>
      </c>
      <c r="L65" s="26"/>
    </row>
    <row r="66" spans="1:12" ht="3" customHeight="1" x14ac:dyDescent="0.2">
      <c r="D66" s="23"/>
      <c r="E66" s="23"/>
      <c r="L66" s="26"/>
    </row>
    <row r="67" spans="1:12" x14ac:dyDescent="0.2">
      <c r="A67" s="30" t="s">
        <v>36</v>
      </c>
      <c r="B67" s="30"/>
      <c r="C67" s="30"/>
      <c r="D67" s="28">
        <f>D62+D65</f>
        <v>25692</v>
      </c>
      <c r="E67" s="28">
        <f>E62+E65</f>
        <v>29333</v>
      </c>
      <c r="F67" s="28">
        <f t="shared" ref="F67:J67" ca="1" si="26">F62+F65</f>
        <v>30752.125000390366</v>
      </c>
      <c r="G67" s="28">
        <f t="shared" ca="1" si="26"/>
        <v>34049.243387957787</v>
      </c>
      <c r="H67" s="28">
        <f t="shared" ca="1" si="26"/>
        <v>37810.657586427711</v>
      </c>
      <c r="I67" s="28">
        <f t="shared" ca="1" si="26"/>
        <v>42043.296420901359</v>
      </c>
      <c r="J67" s="28">
        <f t="shared" ca="1" si="26"/>
        <v>46792.328369936178</v>
      </c>
      <c r="L67" s="26"/>
    </row>
    <row r="68" spans="1:12" ht="3" customHeight="1" x14ac:dyDescent="0.2">
      <c r="D68" s="23"/>
      <c r="E68" s="23"/>
      <c r="L68" s="26"/>
    </row>
    <row r="69" spans="1:12" x14ac:dyDescent="0.2">
      <c r="A69" s="22" t="s">
        <v>37</v>
      </c>
      <c r="B69" s="22"/>
      <c r="C69" s="22"/>
      <c r="D69" s="23"/>
      <c r="E69" s="23"/>
      <c r="L69" s="26"/>
    </row>
    <row r="70" spans="1:12" x14ac:dyDescent="0.2">
      <c r="A70" s="24" t="s">
        <v>38</v>
      </c>
      <c r="B70" s="24"/>
      <c r="C70" s="24"/>
      <c r="D70" s="25">
        <f>'Balance Sheet'!B24</f>
        <v>5665</v>
      </c>
      <c r="E70" s="25">
        <f>'Balance Sheet'!C24</f>
        <v>6656</v>
      </c>
      <c r="F70" s="25">
        <f>(F19/365)*F91</f>
        <v>7154.5899535301014</v>
      </c>
      <c r="G70" s="25">
        <f>(G19/365)*G91</f>
        <v>7870.3609084742611</v>
      </c>
      <c r="H70" s="25">
        <f>(H19/365)*H91</f>
        <v>8657.2254215465546</v>
      </c>
      <c r="I70" s="25">
        <f>(I19/365)*I91</f>
        <v>9523.0423314775344</v>
      </c>
      <c r="J70" s="25">
        <f>(J19/365)*J91</f>
        <v>10475.294662348311</v>
      </c>
      <c r="L70" s="26"/>
    </row>
    <row r="71" spans="1:12" x14ac:dyDescent="0.2">
      <c r="A71" s="24" t="s">
        <v>39</v>
      </c>
      <c r="B71" s="24"/>
      <c r="C71" s="24"/>
      <c r="D71" s="25">
        <f>'Balance Sheet'!B25</f>
        <v>792</v>
      </c>
      <c r="E71" s="25">
        <f>'Balance Sheet'!C25</f>
        <v>1375.2681067344347</v>
      </c>
      <c r="F71" s="68">
        <f ca="1">F133</f>
        <v>31.959014505036976</v>
      </c>
      <c r="G71" s="68">
        <f t="shared" ref="G71:J71" ca="1" si="27">G133</f>
        <v>0</v>
      </c>
      <c r="H71" s="68">
        <f t="shared" ca="1" si="27"/>
        <v>0</v>
      </c>
      <c r="I71" s="68">
        <f t="shared" ca="1" si="27"/>
        <v>0</v>
      </c>
      <c r="J71" s="68">
        <f t="shared" ca="1" si="27"/>
        <v>0</v>
      </c>
      <c r="L71" s="26"/>
    </row>
    <row r="72" spans="1:12" x14ac:dyDescent="0.2">
      <c r="A72" s="24" t="s">
        <v>40</v>
      </c>
      <c r="B72" s="24"/>
      <c r="C72" s="24"/>
      <c r="D72" s="25">
        <f>'Balance Sheet'!B26</f>
        <v>500</v>
      </c>
      <c r="E72" s="25">
        <f>'Balance Sheet'!C26</f>
        <v>500</v>
      </c>
      <c r="F72" s="68">
        <f>F138</f>
        <v>500</v>
      </c>
      <c r="G72" s="68">
        <f t="shared" ref="G72:J72" si="28">G138</f>
        <v>500</v>
      </c>
      <c r="H72" s="68">
        <f t="shared" si="28"/>
        <v>500</v>
      </c>
      <c r="I72" s="68">
        <f t="shared" si="28"/>
        <v>500</v>
      </c>
      <c r="J72" s="68">
        <f t="shared" si="28"/>
        <v>500</v>
      </c>
      <c r="L72" s="26"/>
    </row>
    <row r="73" spans="1:12" x14ac:dyDescent="0.2">
      <c r="A73" s="27" t="s">
        <v>41</v>
      </c>
      <c r="B73" s="27"/>
      <c r="C73" s="27"/>
      <c r="D73" s="28">
        <f>SUM(D70:D72)</f>
        <v>6957</v>
      </c>
      <c r="E73" s="28">
        <f>SUM(E70:E72)</f>
        <v>8531.2681067344347</v>
      </c>
      <c r="F73" s="28">
        <f t="shared" ref="F73:J73" ca="1" si="29">SUM(F70:F72)</f>
        <v>7686.5489680351384</v>
      </c>
      <c r="G73" s="28">
        <f t="shared" ca="1" si="29"/>
        <v>8370.3609084742602</v>
      </c>
      <c r="H73" s="28">
        <f t="shared" ca="1" si="29"/>
        <v>9157.2254215465546</v>
      </c>
      <c r="I73" s="28">
        <f t="shared" ca="1" si="29"/>
        <v>10023.042331477534</v>
      </c>
      <c r="J73" s="28">
        <f t="shared" ca="1" si="29"/>
        <v>10975.294662348311</v>
      </c>
      <c r="L73" s="26"/>
    </row>
    <row r="74" spans="1:12" ht="3" customHeight="1" x14ac:dyDescent="0.2">
      <c r="A74" s="29"/>
      <c r="B74" s="29"/>
      <c r="C74" s="29"/>
      <c r="D74" s="23"/>
      <c r="E74" s="23"/>
      <c r="L74" s="26"/>
    </row>
    <row r="75" spans="1:12" x14ac:dyDescent="0.2">
      <c r="A75" s="22" t="s">
        <v>42</v>
      </c>
      <c r="B75" s="22"/>
      <c r="C75" s="22"/>
      <c r="D75" s="23"/>
      <c r="E75" s="23"/>
      <c r="L75" s="26"/>
    </row>
    <row r="76" spans="1:12" x14ac:dyDescent="0.2">
      <c r="A76" s="24" t="s">
        <v>43</v>
      </c>
      <c r="B76" s="24"/>
      <c r="C76" s="24"/>
      <c r="D76" s="25">
        <f>'Balance Sheet'!B30</f>
        <v>5000</v>
      </c>
      <c r="E76" s="25">
        <f>'Balance Sheet'!C30</f>
        <v>4500</v>
      </c>
      <c r="F76" s="68">
        <f>F137</f>
        <v>4000</v>
      </c>
      <c r="G76" s="68">
        <f t="shared" ref="G76:J76" si="30">G137</f>
        <v>3500</v>
      </c>
      <c r="H76" s="68">
        <f t="shared" si="30"/>
        <v>3000</v>
      </c>
      <c r="I76" s="68">
        <f t="shared" si="30"/>
        <v>2500</v>
      </c>
      <c r="J76" s="68">
        <f t="shared" si="30"/>
        <v>2000</v>
      </c>
      <c r="L76" s="26"/>
    </row>
    <row r="77" spans="1:12" ht="3" customHeight="1" x14ac:dyDescent="0.2">
      <c r="A77" s="29"/>
      <c r="B77" s="29"/>
      <c r="C77" s="29"/>
      <c r="D77" s="23"/>
      <c r="E77" s="23"/>
      <c r="L77" s="26"/>
    </row>
    <row r="78" spans="1:12" x14ac:dyDescent="0.2">
      <c r="A78" s="30" t="s">
        <v>44</v>
      </c>
      <c r="B78" s="30"/>
      <c r="C78" s="30"/>
      <c r="D78" s="28">
        <f>D73+D76</f>
        <v>11957</v>
      </c>
      <c r="E78" s="28">
        <f t="shared" ref="E78:J78" si="31">E73+E76</f>
        <v>13031.268106734435</v>
      </c>
      <c r="F78" s="28">
        <f t="shared" ca="1" si="31"/>
        <v>11686.548968035138</v>
      </c>
      <c r="G78" s="28">
        <f t="shared" ca="1" si="31"/>
        <v>11870.36090847426</v>
      </c>
      <c r="H78" s="28">
        <f t="shared" ca="1" si="31"/>
        <v>12157.225421546555</v>
      </c>
      <c r="I78" s="28">
        <f t="shared" ca="1" si="31"/>
        <v>12523.042331477534</v>
      </c>
      <c r="J78" s="28">
        <f t="shared" ca="1" si="31"/>
        <v>12975.294662348311</v>
      </c>
      <c r="L78" s="26"/>
    </row>
    <row r="79" spans="1:12" ht="3" customHeight="1" x14ac:dyDescent="0.2">
      <c r="D79" s="23"/>
      <c r="E79" s="23"/>
      <c r="L79" s="26"/>
    </row>
    <row r="80" spans="1:12" x14ac:dyDescent="0.2">
      <c r="A80" s="29" t="s">
        <v>45</v>
      </c>
      <c r="B80" s="29"/>
      <c r="C80" s="29"/>
      <c r="D80" s="25">
        <f>'Balance Sheet'!B35</f>
        <v>15</v>
      </c>
      <c r="E80" s="25">
        <f>'Balance Sheet'!C35</f>
        <v>15</v>
      </c>
      <c r="F80" s="26">
        <f>E80</f>
        <v>15</v>
      </c>
      <c r="G80" s="26">
        <f t="shared" ref="G80:J81" si="32">F80</f>
        <v>15</v>
      </c>
      <c r="H80" s="26">
        <f t="shared" si="32"/>
        <v>15</v>
      </c>
      <c r="I80" s="26">
        <f t="shared" si="32"/>
        <v>15</v>
      </c>
      <c r="J80" s="26">
        <f t="shared" si="32"/>
        <v>15</v>
      </c>
      <c r="L80" s="26"/>
    </row>
    <row r="81" spans="1:12" x14ac:dyDescent="0.2">
      <c r="A81" s="29" t="s">
        <v>46</v>
      </c>
      <c r="B81" s="29"/>
      <c r="C81" s="29"/>
      <c r="D81" s="25">
        <f>'Balance Sheet'!B36</f>
        <v>5000</v>
      </c>
      <c r="E81" s="25">
        <f>'Balance Sheet'!C36</f>
        <v>5000</v>
      </c>
      <c r="F81" s="26">
        <f>E81</f>
        <v>5000</v>
      </c>
      <c r="G81" s="26">
        <f t="shared" si="32"/>
        <v>5000</v>
      </c>
      <c r="H81" s="26">
        <f t="shared" si="32"/>
        <v>5000</v>
      </c>
      <c r="I81" s="26">
        <f t="shared" si="32"/>
        <v>5000</v>
      </c>
      <c r="J81" s="26">
        <f t="shared" si="32"/>
        <v>5000</v>
      </c>
      <c r="L81" s="26"/>
    </row>
    <row r="82" spans="1:12" x14ac:dyDescent="0.2">
      <c r="A82" s="29" t="s">
        <v>47</v>
      </c>
      <c r="B82" s="29"/>
      <c r="C82" s="29"/>
      <c r="D82" s="25">
        <f>'Balance Sheet'!B37</f>
        <v>8720</v>
      </c>
      <c r="E82" s="25">
        <f>'Balance Sheet'!C37</f>
        <v>11286.731893265565</v>
      </c>
      <c r="F82" s="26">
        <f ca="1">E82+F37</f>
        <v>14050.576032355228</v>
      </c>
      <c r="G82" s="26">
        <f ca="1">F82+G37</f>
        <v>17163.882479483524</v>
      </c>
      <c r="H82" s="26">
        <f ca="1">G82+H37</f>
        <v>20638.432164881153</v>
      </c>
      <c r="I82" s="26">
        <f ca="1">H82+I37</f>
        <v>24505.254089423819</v>
      </c>
      <c r="J82" s="26">
        <f ca="1">I82+J37</f>
        <v>28802.033707587856</v>
      </c>
      <c r="L82" s="26"/>
    </row>
    <row r="83" spans="1:12" x14ac:dyDescent="0.2">
      <c r="A83" s="30" t="s">
        <v>48</v>
      </c>
      <c r="B83" s="30"/>
      <c r="C83" s="30"/>
      <c r="D83" s="28">
        <f>SUM(D80:D82)</f>
        <v>13735</v>
      </c>
      <c r="E83" s="28">
        <f t="shared" ref="E83:J83" si="33">SUM(E80:E82)</f>
        <v>16301.731893265565</v>
      </c>
      <c r="F83" s="28">
        <f t="shared" ca="1" si="33"/>
        <v>19065.576032355228</v>
      </c>
      <c r="G83" s="28">
        <f t="shared" ca="1" si="33"/>
        <v>22178.882479483524</v>
      </c>
      <c r="H83" s="28">
        <f t="shared" ca="1" si="33"/>
        <v>25653.432164881153</v>
      </c>
      <c r="I83" s="28">
        <f t="shared" ca="1" si="33"/>
        <v>29520.254089423819</v>
      </c>
      <c r="J83" s="28">
        <f t="shared" ca="1" si="33"/>
        <v>33817.033707587856</v>
      </c>
      <c r="L83" s="26"/>
    </row>
    <row r="84" spans="1:12" ht="3" customHeight="1" x14ac:dyDescent="0.2">
      <c r="D84" s="23"/>
      <c r="E84" s="23"/>
      <c r="L84" s="26"/>
    </row>
    <row r="85" spans="1:12" x14ac:dyDescent="0.2">
      <c r="A85" s="3" t="s">
        <v>49</v>
      </c>
      <c r="B85" s="3"/>
      <c r="C85" s="3"/>
      <c r="D85" s="9">
        <f>D78+D83</f>
        <v>25692</v>
      </c>
      <c r="E85" s="9">
        <f t="shared" ref="E85:J85" si="34">E78+E83</f>
        <v>29333</v>
      </c>
      <c r="F85" s="9">
        <f t="shared" ca="1" si="34"/>
        <v>30752.125000390366</v>
      </c>
      <c r="G85" s="9">
        <f t="shared" ca="1" si="34"/>
        <v>34049.243387957787</v>
      </c>
      <c r="H85" s="9">
        <f t="shared" ca="1" si="34"/>
        <v>37810.657586427711</v>
      </c>
      <c r="I85" s="9">
        <f t="shared" ca="1" si="34"/>
        <v>42043.296420901352</v>
      </c>
      <c r="J85" s="9">
        <f t="shared" ca="1" si="34"/>
        <v>46792.328369936164</v>
      </c>
      <c r="L85" s="26"/>
    </row>
    <row r="86" spans="1:12" s="7" customFormat="1" x14ac:dyDescent="0.2">
      <c r="A86" s="31" t="s">
        <v>50</v>
      </c>
      <c r="B86" s="31"/>
      <c r="C86" s="31"/>
      <c r="D86" s="32">
        <f>D67-D85</f>
        <v>0</v>
      </c>
      <c r="E86" s="32">
        <f t="shared" ref="E86:J86" si="35">E67-E85</f>
        <v>0</v>
      </c>
      <c r="F86" s="32">
        <f t="shared" ca="1" si="35"/>
        <v>0</v>
      </c>
      <c r="G86" s="32">
        <f t="shared" ca="1" si="35"/>
        <v>0</v>
      </c>
      <c r="H86" s="32">
        <f t="shared" ca="1" si="35"/>
        <v>0</v>
      </c>
      <c r="I86" s="32">
        <f t="shared" ca="1" si="35"/>
        <v>0</v>
      </c>
      <c r="J86" s="32">
        <f t="shared" ca="1" si="35"/>
        <v>0</v>
      </c>
      <c r="L86" s="26"/>
    </row>
    <row r="87" spans="1:12" ht="3" customHeight="1" x14ac:dyDescent="0.2">
      <c r="D87" s="23"/>
      <c r="E87" s="23"/>
    </row>
    <row r="88" spans="1:12" x14ac:dyDescent="0.2">
      <c r="A88" s="33" t="s">
        <v>51</v>
      </c>
      <c r="B88" s="33"/>
      <c r="C88" s="33"/>
      <c r="D88" s="34"/>
      <c r="E88" s="34"/>
      <c r="F88" s="16"/>
      <c r="G88" s="16"/>
      <c r="H88" s="16"/>
      <c r="I88" s="16"/>
      <c r="J88" s="16"/>
    </row>
    <row r="89" spans="1:12" x14ac:dyDescent="0.2">
      <c r="A89" s="35" t="s">
        <v>52</v>
      </c>
      <c r="B89" s="35"/>
      <c r="C89" s="35"/>
      <c r="D89" s="17">
        <f>D59/(D7/365)</f>
        <v>37.994278192661042</v>
      </c>
      <c r="E89" s="17">
        <f>E59/(E7/365)</f>
        <v>38.69807885785464</v>
      </c>
      <c r="F89" s="18">
        <f>AVERAGE($D89:$E89)</f>
        <v>38.346178525257841</v>
      </c>
      <c r="G89" s="18">
        <f t="shared" ref="G89:J89" si="36">AVERAGE($D89:$E89)</f>
        <v>38.346178525257841</v>
      </c>
      <c r="H89" s="18">
        <f t="shared" si="36"/>
        <v>38.346178525257841</v>
      </c>
      <c r="I89" s="18">
        <f t="shared" si="36"/>
        <v>38.346178525257841</v>
      </c>
      <c r="J89" s="18">
        <f t="shared" si="36"/>
        <v>38.346178525257841</v>
      </c>
    </row>
    <row r="90" spans="1:12" x14ac:dyDescent="0.2">
      <c r="A90" s="35" t="s">
        <v>53</v>
      </c>
      <c r="B90" s="35"/>
      <c r="C90" s="35"/>
      <c r="D90" s="17">
        <f>D60/(D19/365)</f>
        <v>27.188081936685286</v>
      </c>
      <c r="E90" s="17">
        <f>E60/(E19/365)</f>
        <v>28.687055319618334</v>
      </c>
      <c r="F90" s="18">
        <f t="shared" ref="F90:J91" si="37">AVERAGE($D90:$E90)</f>
        <v>27.937568628151809</v>
      </c>
      <c r="G90" s="18">
        <f t="shared" si="37"/>
        <v>27.937568628151809</v>
      </c>
      <c r="H90" s="18">
        <f t="shared" si="37"/>
        <v>27.937568628151809</v>
      </c>
      <c r="I90" s="18">
        <f t="shared" si="37"/>
        <v>27.937568628151809</v>
      </c>
      <c r="J90" s="18">
        <f t="shared" si="37"/>
        <v>27.937568628151809</v>
      </c>
    </row>
    <row r="91" spans="1:12" x14ac:dyDescent="0.2">
      <c r="A91" s="35" t="s">
        <v>54</v>
      </c>
      <c r="B91" s="35"/>
      <c r="C91" s="35"/>
      <c r="D91" s="17">
        <f>D70/(D19/365)</f>
        <v>32.087600869025451</v>
      </c>
      <c r="E91" s="17">
        <f>E70/(E19/365)</f>
        <v>33.498428106557832</v>
      </c>
      <c r="F91" s="18">
        <f t="shared" si="37"/>
        <v>32.793014487791638</v>
      </c>
      <c r="G91" s="18">
        <f t="shared" si="37"/>
        <v>32.793014487791638</v>
      </c>
      <c r="H91" s="18">
        <f t="shared" si="37"/>
        <v>32.793014487791638</v>
      </c>
      <c r="I91" s="18">
        <f t="shared" si="37"/>
        <v>32.793014487791638</v>
      </c>
      <c r="J91" s="18">
        <f t="shared" si="37"/>
        <v>32.793014487791638</v>
      </c>
    </row>
    <row r="92" spans="1:12" ht="5.0999999999999996" customHeight="1" x14ac:dyDescent="0.2"/>
    <row r="93" spans="1:12" x14ac:dyDescent="0.2">
      <c r="A93" s="5" t="s">
        <v>55</v>
      </c>
      <c r="B93" s="5"/>
      <c r="C93" s="5"/>
      <c r="D93" s="6" t="str">
        <f t="shared" ref="D93:J93" si="38">D55</f>
        <v>20X1</v>
      </c>
      <c r="E93" s="6" t="str">
        <f t="shared" si="38"/>
        <v>20X2</v>
      </c>
      <c r="F93" s="6" t="str">
        <f t="shared" si="38"/>
        <v>20X3</v>
      </c>
      <c r="G93" s="6" t="str">
        <f t="shared" si="38"/>
        <v>20X4</v>
      </c>
      <c r="H93" s="6" t="str">
        <f t="shared" si="38"/>
        <v>20X5</v>
      </c>
      <c r="I93" s="6" t="str">
        <f t="shared" si="38"/>
        <v>20X6</v>
      </c>
      <c r="J93" s="6" t="str">
        <f t="shared" si="38"/>
        <v>20X7</v>
      </c>
      <c r="L93" t="s">
        <v>100</v>
      </c>
    </row>
    <row r="94" spans="1:12" ht="3" customHeight="1" x14ac:dyDescent="0.2"/>
    <row r="95" spans="1:12" ht="11.25" customHeight="1" x14ac:dyDescent="0.2">
      <c r="A95" s="3" t="s">
        <v>56</v>
      </c>
      <c r="B95" s="3"/>
      <c r="C95" s="3"/>
    </row>
    <row r="96" spans="1:12" x14ac:dyDescent="0.2">
      <c r="A96" s="22" t="s">
        <v>23</v>
      </c>
      <c r="B96" s="22"/>
      <c r="C96" s="22"/>
      <c r="D96" s="26"/>
      <c r="E96" s="26"/>
      <c r="F96" s="26">
        <f ca="1">F37</f>
        <v>2763.8441390896633</v>
      </c>
      <c r="G96" s="26">
        <f ca="1">G37</f>
        <v>3113.306447128296</v>
      </c>
      <c r="H96" s="26">
        <f ca="1">H37</f>
        <v>3474.5496853976301</v>
      </c>
      <c r="I96" s="26">
        <f ca="1">I37</f>
        <v>3866.8219245426676</v>
      </c>
      <c r="J96" s="26">
        <f ca="1">J37</f>
        <v>4296.7796181640351</v>
      </c>
    </row>
    <row r="97" spans="1:10" ht="3" customHeight="1" x14ac:dyDescent="0.2">
      <c r="A97" s="22"/>
      <c r="B97" s="22"/>
      <c r="C97" s="22"/>
      <c r="D97" s="26"/>
      <c r="E97" s="26"/>
      <c r="F97" s="26"/>
      <c r="G97" s="26"/>
      <c r="H97" s="26"/>
      <c r="I97" s="26"/>
      <c r="J97" s="26"/>
    </row>
    <row r="98" spans="1:10" x14ac:dyDescent="0.2">
      <c r="A98" s="36" t="s">
        <v>57</v>
      </c>
      <c r="B98" s="36"/>
      <c r="C98" s="36"/>
    </row>
    <row r="99" spans="1:10" x14ac:dyDescent="0.2">
      <c r="A99" s="24" t="s">
        <v>24</v>
      </c>
      <c r="B99" s="24"/>
      <c r="C99" s="24"/>
      <c r="D99" s="26"/>
      <c r="E99" s="26"/>
      <c r="F99" s="68">
        <f>F155</f>
        <v>3272.7868344705316</v>
      </c>
      <c r="G99" s="68">
        <f t="shared" ref="G99:J99" si="39">G155</f>
        <v>3600.0655179175851</v>
      </c>
      <c r="H99" s="68">
        <f t="shared" si="39"/>
        <v>3960.0720697093434</v>
      </c>
      <c r="I99" s="68">
        <f t="shared" si="39"/>
        <v>4356.0792766802788</v>
      </c>
      <c r="J99" s="68">
        <f t="shared" si="39"/>
        <v>4791.6872043483063</v>
      </c>
    </row>
    <row r="100" spans="1:10" x14ac:dyDescent="0.2">
      <c r="A100" s="24" t="s">
        <v>25</v>
      </c>
      <c r="B100" s="24"/>
      <c r="C100" s="24"/>
      <c r="D100" s="26"/>
      <c r="E100" s="26"/>
      <c r="F100" s="26">
        <f>F41</f>
        <v>0</v>
      </c>
      <c r="G100" s="26">
        <f>G41</f>
        <v>0</v>
      </c>
      <c r="H100" s="26">
        <f>H41</f>
        <v>0</v>
      </c>
      <c r="I100" s="26">
        <f>I41</f>
        <v>0</v>
      </c>
      <c r="J100" s="26">
        <f>J41</f>
        <v>0</v>
      </c>
    </row>
    <row r="101" spans="1:10" ht="3" customHeight="1" x14ac:dyDescent="0.2"/>
    <row r="102" spans="1:10" x14ac:dyDescent="0.2">
      <c r="A102" s="36" t="s">
        <v>58</v>
      </c>
      <c r="B102" s="36"/>
      <c r="C102" s="36"/>
    </row>
    <row r="103" spans="1:10" x14ac:dyDescent="0.2">
      <c r="A103" s="24" t="s">
        <v>30</v>
      </c>
      <c r="B103" s="24"/>
      <c r="C103" s="24"/>
      <c r="F103" s="26">
        <f>-(F59-E59)</f>
        <v>-796.65493472304297</v>
      </c>
      <c r="G103" s="26">
        <f t="shared" ref="G103:J104" si="40">-(G59-F59)</f>
        <v>-964.86549347230539</v>
      </c>
      <c r="H103" s="26">
        <f t="shared" si="40"/>
        <v>-1061.3520428195352</v>
      </c>
      <c r="I103" s="26">
        <f t="shared" si="40"/>
        <v>-1167.4872471014914</v>
      </c>
      <c r="J103" s="26">
        <f t="shared" si="40"/>
        <v>-1284.2359718116386</v>
      </c>
    </row>
    <row r="104" spans="1:10" x14ac:dyDescent="0.2">
      <c r="A104" s="24" t="s">
        <v>31</v>
      </c>
      <c r="B104" s="24"/>
      <c r="C104" s="24"/>
      <c r="F104" s="26">
        <f>-(F60-E60)</f>
        <v>-395.25690013785606</v>
      </c>
      <c r="G104" s="26">
        <f t="shared" si="40"/>
        <v>-609.79145980113481</v>
      </c>
      <c r="H104" s="26">
        <f t="shared" si="40"/>
        <v>-670.35866261085721</v>
      </c>
      <c r="I104" s="26">
        <f t="shared" si="40"/>
        <v>-737.62109761565898</v>
      </c>
      <c r="J104" s="26">
        <f t="shared" si="40"/>
        <v>-811.25859456818216</v>
      </c>
    </row>
    <row r="105" spans="1:10" x14ac:dyDescent="0.2">
      <c r="A105" s="24" t="s">
        <v>38</v>
      </c>
      <c r="B105" s="24"/>
      <c r="C105" s="24"/>
      <c r="F105" s="26">
        <f>F70-E70</f>
        <v>498.58995353010141</v>
      </c>
      <c r="G105" s="26">
        <f t="shared" ref="G105:J105" si="41">G70-F70</f>
        <v>715.77095494415971</v>
      </c>
      <c r="H105" s="26">
        <f t="shared" si="41"/>
        <v>786.86451307229345</v>
      </c>
      <c r="I105" s="26">
        <f t="shared" si="41"/>
        <v>865.81690993097982</v>
      </c>
      <c r="J105" s="26">
        <f t="shared" si="41"/>
        <v>952.25233087077686</v>
      </c>
    </row>
    <row r="106" spans="1:10" ht="5.0999999999999996" customHeight="1" x14ac:dyDescent="0.2">
      <c r="A106" s="37"/>
      <c r="B106" s="37"/>
      <c r="C106" s="37"/>
      <c r="D106" s="3"/>
      <c r="E106" s="3"/>
      <c r="F106" s="10"/>
      <c r="G106" s="10"/>
      <c r="H106" s="10"/>
      <c r="I106" s="10"/>
      <c r="J106" s="10"/>
    </row>
    <row r="107" spans="1:10" x14ac:dyDescent="0.2">
      <c r="A107" s="38" t="s">
        <v>59</v>
      </c>
      <c r="B107" s="38"/>
      <c r="C107" s="38"/>
      <c r="D107" s="39"/>
      <c r="E107" s="39"/>
      <c r="F107" s="40">
        <f ca="1">F96+F99+F100+F103+F104+F105</f>
        <v>5343.3090922293977</v>
      </c>
      <c r="G107" s="40">
        <f t="shared" ref="G107:J107" ca="1" si="42">G96+G99+G100+G103+G104+G105</f>
        <v>5854.4859667166002</v>
      </c>
      <c r="H107" s="40">
        <f t="shared" ca="1" si="42"/>
        <v>6489.7755627488741</v>
      </c>
      <c r="I107" s="40">
        <f t="shared" ca="1" si="42"/>
        <v>7183.6097664367762</v>
      </c>
      <c r="J107" s="40">
        <f t="shared" ca="1" si="42"/>
        <v>7945.2245870032984</v>
      </c>
    </row>
    <row r="108" spans="1:10" ht="3" customHeight="1" x14ac:dyDescent="0.2"/>
    <row r="109" spans="1:10" x14ac:dyDescent="0.2">
      <c r="A109" s="3" t="s">
        <v>60</v>
      </c>
      <c r="B109" s="3"/>
      <c r="C109" s="3"/>
    </row>
    <row r="110" spans="1:10" x14ac:dyDescent="0.2">
      <c r="A110" s="24" t="s">
        <v>61</v>
      </c>
      <c r="B110" s="24"/>
      <c r="C110" s="24"/>
      <c r="F110" s="68">
        <f>-F153</f>
        <v>-3500</v>
      </c>
      <c r="G110" s="68">
        <f t="shared" ref="G110:J110" si="43">-G153</f>
        <v>-4000</v>
      </c>
      <c r="H110" s="68">
        <f t="shared" si="43"/>
        <v>-4500</v>
      </c>
      <c r="I110" s="68">
        <f t="shared" si="43"/>
        <v>-5000</v>
      </c>
      <c r="J110" s="68">
        <f t="shared" si="43"/>
        <v>-5500</v>
      </c>
    </row>
    <row r="111" spans="1:10" x14ac:dyDescent="0.2">
      <c r="A111" s="38" t="s">
        <v>62</v>
      </c>
      <c r="B111" s="38"/>
      <c r="C111" s="38"/>
      <c r="D111" s="39"/>
      <c r="E111" s="39"/>
      <c r="F111" s="40">
        <f>F110</f>
        <v>-3500</v>
      </c>
      <c r="G111" s="40">
        <f t="shared" ref="G111:J111" si="44">G110</f>
        <v>-4000</v>
      </c>
      <c r="H111" s="40">
        <f t="shared" si="44"/>
        <v>-4500</v>
      </c>
      <c r="I111" s="40">
        <f t="shared" si="44"/>
        <v>-5000</v>
      </c>
      <c r="J111" s="40">
        <f t="shared" si="44"/>
        <v>-5500</v>
      </c>
    </row>
    <row r="112" spans="1:10" ht="3" customHeight="1" x14ac:dyDescent="0.2"/>
    <row r="113" spans="1:10" x14ac:dyDescent="0.2">
      <c r="A113" s="3" t="s">
        <v>63</v>
      </c>
      <c r="B113" s="3"/>
      <c r="C113" s="3"/>
    </row>
    <row r="114" spans="1:10" x14ac:dyDescent="0.2">
      <c r="A114" s="24" t="s">
        <v>64</v>
      </c>
      <c r="B114" s="24"/>
      <c r="C114" s="24"/>
      <c r="F114" s="68">
        <f ca="1">F133-E133</f>
        <v>-1343.3090922293977</v>
      </c>
      <c r="G114" s="68">
        <f t="shared" ref="G114:J114" ca="1" si="45">G133-F133</f>
        <v>-31.959014505036976</v>
      </c>
      <c r="H114" s="68">
        <f t="shared" ca="1" si="45"/>
        <v>0</v>
      </c>
      <c r="I114" s="68">
        <f t="shared" ca="1" si="45"/>
        <v>0</v>
      </c>
      <c r="J114" s="68">
        <f t="shared" ca="1" si="45"/>
        <v>0</v>
      </c>
    </row>
    <row r="115" spans="1:10" x14ac:dyDescent="0.2">
      <c r="A115" s="24" t="s">
        <v>65</v>
      </c>
      <c r="B115" s="24"/>
      <c r="C115" s="24"/>
      <c r="F115" s="68">
        <f>-F138</f>
        <v>-500</v>
      </c>
      <c r="G115" s="68">
        <f t="shared" ref="G115:J115" si="46">-G138</f>
        <v>-500</v>
      </c>
      <c r="H115" s="68">
        <f t="shared" si="46"/>
        <v>-500</v>
      </c>
      <c r="I115" s="68">
        <f t="shared" si="46"/>
        <v>-500</v>
      </c>
      <c r="J115" s="68">
        <f t="shared" si="46"/>
        <v>-500</v>
      </c>
    </row>
    <row r="116" spans="1:10" x14ac:dyDescent="0.2">
      <c r="A116" s="38" t="s">
        <v>66</v>
      </c>
      <c r="B116" s="38"/>
      <c r="C116" s="38"/>
      <c r="D116" s="39"/>
      <c r="E116" s="39"/>
      <c r="F116" s="40">
        <f ca="1">F114+F115</f>
        <v>-1843.3090922293977</v>
      </c>
      <c r="G116" s="40">
        <f t="shared" ref="G116:J116" ca="1" si="47">G114+G115</f>
        <v>-531.95901450503698</v>
      </c>
      <c r="H116" s="40">
        <f t="shared" ca="1" si="47"/>
        <v>-500</v>
      </c>
      <c r="I116" s="40">
        <f t="shared" ca="1" si="47"/>
        <v>-500</v>
      </c>
      <c r="J116" s="40">
        <f t="shared" ca="1" si="47"/>
        <v>-500</v>
      </c>
    </row>
    <row r="117" spans="1:10" ht="3" customHeight="1" x14ac:dyDescent="0.2"/>
    <row r="118" spans="1:10" x14ac:dyDescent="0.2">
      <c r="A118" t="s">
        <v>67</v>
      </c>
      <c r="F118" s="26">
        <f ca="1">F107+F111+F116</f>
        <v>0</v>
      </c>
      <c r="G118" s="26">
        <f t="shared" ref="G118:J118" ca="1" si="48">G107+G111+G116</f>
        <v>1322.5269522115632</v>
      </c>
      <c r="H118" s="26">
        <f t="shared" ca="1" si="48"/>
        <v>1489.7755627488741</v>
      </c>
      <c r="I118" s="26">
        <f t="shared" ca="1" si="48"/>
        <v>1683.6097664367762</v>
      </c>
      <c r="J118" s="26">
        <f t="shared" ca="1" si="48"/>
        <v>1945.2245870032984</v>
      </c>
    </row>
    <row r="119" spans="1:10" x14ac:dyDescent="0.2">
      <c r="A119" s="41" t="s">
        <v>68</v>
      </c>
      <c r="B119" s="41"/>
      <c r="C119" s="41"/>
      <c r="D119" s="41"/>
      <c r="E119" s="41"/>
      <c r="F119" s="42">
        <f>E58</f>
        <v>2000</v>
      </c>
      <c r="G119" s="42">
        <f t="shared" ref="G119:J119" ca="1" si="49">F58</f>
        <v>2000</v>
      </c>
      <c r="H119" s="42">
        <f t="shared" ca="1" si="49"/>
        <v>3322.5269522115632</v>
      </c>
      <c r="I119" s="42">
        <f t="shared" ca="1" si="49"/>
        <v>4812.3025149604373</v>
      </c>
      <c r="J119" s="42">
        <f t="shared" ca="1" si="49"/>
        <v>6495.9122813972135</v>
      </c>
    </row>
    <row r="120" spans="1:10" ht="12" thickBot="1" x14ac:dyDescent="0.25">
      <c r="A120" s="43" t="s">
        <v>69</v>
      </c>
      <c r="B120" s="43"/>
      <c r="C120" s="43"/>
      <c r="D120" s="43"/>
      <c r="E120" s="43"/>
      <c r="F120" s="44">
        <f ca="1">F119+F118</f>
        <v>2000</v>
      </c>
      <c r="G120" s="44">
        <f t="shared" ref="G120:J120" ca="1" si="50">G119+G118</f>
        <v>3322.5269522115632</v>
      </c>
      <c r="H120" s="44">
        <f t="shared" ca="1" si="50"/>
        <v>4812.3025149604373</v>
      </c>
      <c r="I120" s="44">
        <f t="shared" ca="1" si="50"/>
        <v>6495.9122813972135</v>
      </c>
      <c r="J120" s="44">
        <f t="shared" ca="1" si="50"/>
        <v>8441.136868400512</v>
      </c>
    </row>
    <row r="122" spans="1:10" ht="20.25" x14ac:dyDescent="0.3">
      <c r="A122" s="1" t="s">
        <v>70</v>
      </c>
      <c r="B122" s="1"/>
      <c r="C122" s="1"/>
      <c r="D122" s="45"/>
      <c r="E122" s="45"/>
      <c r="F122" s="45"/>
      <c r="G122" s="45"/>
      <c r="H122" s="45"/>
      <c r="I122" s="45"/>
      <c r="J122" s="45"/>
    </row>
    <row r="123" spans="1:10" ht="12.75" customHeight="1" x14ac:dyDescent="0.3">
      <c r="A123" s="46" t="str">
        <f>A2</f>
        <v>Company Name</v>
      </c>
      <c r="B123" s="46"/>
      <c r="C123" s="46"/>
      <c r="D123" s="45"/>
      <c r="E123" s="45"/>
      <c r="F123" s="45"/>
      <c r="G123" s="45"/>
      <c r="H123" s="45"/>
      <c r="I123" s="45"/>
      <c r="J123" s="45"/>
    </row>
    <row r="124" spans="1:10" ht="12.75" customHeight="1" x14ac:dyDescent="0.3">
      <c r="A124" s="3" t="s">
        <v>2</v>
      </c>
      <c r="B124" s="3"/>
      <c r="C124" s="3"/>
      <c r="D124" s="45"/>
      <c r="E124" s="45"/>
      <c r="F124" s="45"/>
      <c r="G124" s="45"/>
      <c r="H124" s="45"/>
      <c r="I124" s="45"/>
      <c r="J124" s="45"/>
    </row>
    <row r="125" spans="1:10" ht="5.0999999999999996" customHeight="1" x14ac:dyDescent="0.2"/>
    <row r="126" spans="1:10" x14ac:dyDescent="0.2">
      <c r="A126" s="5" t="s">
        <v>71</v>
      </c>
      <c r="B126" s="5"/>
      <c r="C126" s="5"/>
      <c r="D126" s="6" t="str">
        <f>'IFS-scenario selectors'!D5</f>
        <v>20X1</v>
      </c>
      <c r="E126" s="6" t="str">
        <f>'IFS-scenario selectors'!E5</f>
        <v>20X2</v>
      </c>
      <c r="F126" s="6" t="str">
        <f>'IFS-scenario selectors'!F5</f>
        <v>20X3</v>
      </c>
      <c r="G126" s="6" t="str">
        <f>'IFS-scenario selectors'!G5</f>
        <v>20X4</v>
      </c>
      <c r="H126" s="6" t="str">
        <f>'IFS-scenario selectors'!H5</f>
        <v>20X5</v>
      </c>
      <c r="I126" s="6" t="str">
        <f>'IFS-scenario selectors'!I5</f>
        <v>20X6</v>
      </c>
      <c r="J126" s="6" t="str">
        <f>'IFS-scenario selectors'!J5</f>
        <v>20X7</v>
      </c>
    </row>
    <row r="127" spans="1:10" ht="5.0999999999999996" customHeight="1" x14ac:dyDescent="0.2">
      <c r="A127" s="7"/>
      <c r="B127" s="7"/>
      <c r="C127" s="7"/>
      <c r="D127" s="8"/>
      <c r="E127" s="8"/>
    </row>
    <row r="128" spans="1:10" x14ac:dyDescent="0.2">
      <c r="A128" s="29" t="s">
        <v>72</v>
      </c>
      <c r="B128" s="29"/>
      <c r="C128" s="29"/>
      <c r="D128" s="47"/>
      <c r="E128" s="47"/>
      <c r="F128" s="26">
        <f>E58</f>
        <v>2000</v>
      </c>
      <c r="G128" s="26">
        <f t="shared" ref="G128:J128" ca="1" si="51">F58</f>
        <v>2000</v>
      </c>
      <c r="H128" s="26">
        <f t="shared" ca="1" si="51"/>
        <v>3322.5269522115632</v>
      </c>
      <c r="I128" s="26">
        <f t="shared" ca="1" si="51"/>
        <v>4812.3025149604373</v>
      </c>
      <c r="J128" s="26">
        <f t="shared" ca="1" si="51"/>
        <v>6495.9122813972135</v>
      </c>
    </row>
    <row r="129" spans="1:10" x14ac:dyDescent="0.2">
      <c r="A129" s="29" t="s">
        <v>73</v>
      </c>
      <c r="B129" s="29"/>
      <c r="C129" s="29"/>
      <c r="D129" s="47"/>
      <c r="E129" s="47"/>
      <c r="F129" s="26">
        <f ca="1">F107+F111</f>
        <v>1843.3090922293977</v>
      </c>
      <c r="G129" s="26">
        <f t="shared" ref="G129:J129" ca="1" si="52">G107+G111</f>
        <v>1854.4859667166002</v>
      </c>
      <c r="H129" s="26">
        <f t="shared" ca="1" si="52"/>
        <v>1989.7755627488741</v>
      </c>
      <c r="I129" s="26">
        <f t="shared" ca="1" si="52"/>
        <v>2183.6097664367762</v>
      </c>
      <c r="J129" s="26">
        <f t="shared" ca="1" si="52"/>
        <v>2445.2245870032984</v>
      </c>
    </row>
    <row r="130" spans="1:10" x14ac:dyDescent="0.2">
      <c r="A130" s="29" t="s">
        <v>74</v>
      </c>
      <c r="B130" s="29"/>
      <c r="C130" s="29"/>
      <c r="D130" s="47"/>
      <c r="E130" s="47"/>
      <c r="F130" s="26">
        <f>F115</f>
        <v>-500</v>
      </c>
      <c r="G130" s="26">
        <f t="shared" ref="G130:J130" si="53">G115</f>
        <v>-500</v>
      </c>
      <c r="H130" s="26">
        <f t="shared" si="53"/>
        <v>-500</v>
      </c>
      <c r="I130" s="26">
        <f t="shared" si="53"/>
        <v>-500</v>
      </c>
      <c r="J130" s="26">
        <f t="shared" si="53"/>
        <v>-500</v>
      </c>
    </row>
    <row r="131" spans="1:10" x14ac:dyDescent="0.2">
      <c r="A131" s="29" t="s">
        <v>75</v>
      </c>
      <c r="B131" s="29"/>
      <c r="C131" s="29"/>
      <c r="D131" s="47"/>
      <c r="E131" s="47"/>
      <c r="F131" s="60">
        <v>2000</v>
      </c>
      <c r="G131" s="60">
        <v>2000</v>
      </c>
      <c r="H131" s="60">
        <v>2000</v>
      </c>
      <c r="I131" s="60">
        <v>2000</v>
      </c>
      <c r="J131" s="60">
        <v>2000</v>
      </c>
    </row>
    <row r="132" spans="1:10" x14ac:dyDescent="0.2">
      <c r="A132" s="22" t="s">
        <v>76</v>
      </c>
      <c r="B132" s="22"/>
      <c r="C132" s="22"/>
      <c r="D132" s="49"/>
      <c r="E132" s="49"/>
      <c r="F132" s="10">
        <f ca="1">F128+F129+F130-F131</f>
        <v>1343.3090922293977</v>
      </c>
      <c r="G132" s="10">
        <f t="shared" ref="G132:J132" ca="1" si="54">G128+G129+G130-G131</f>
        <v>1354.4859667166002</v>
      </c>
      <c r="H132" s="10">
        <f t="shared" ca="1" si="54"/>
        <v>2812.3025149604373</v>
      </c>
      <c r="I132" s="10">
        <f t="shared" ca="1" si="54"/>
        <v>4495.9122813972135</v>
      </c>
      <c r="J132" s="10">
        <f t="shared" ca="1" si="54"/>
        <v>6441.136868400512</v>
      </c>
    </row>
    <row r="133" spans="1:10" ht="11.25" customHeight="1" thickBot="1" x14ac:dyDescent="0.25">
      <c r="A133" s="50" t="s">
        <v>39</v>
      </c>
      <c r="B133" s="50"/>
      <c r="C133" s="50"/>
      <c r="D133" s="51">
        <f>D71</f>
        <v>792</v>
      </c>
      <c r="E133" s="51">
        <f>E71</f>
        <v>1375.2681067344347</v>
      </c>
      <c r="F133" s="51">
        <f ca="1">MAX(0,E133-F132)</f>
        <v>31.959014505036976</v>
      </c>
      <c r="G133" s="51">
        <f t="shared" ref="G133:J133" ca="1" si="55">MAX(0,F133-G132)</f>
        <v>0</v>
      </c>
      <c r="H133" s="51">
        <f t="shared" ca="1" si="55"/>
        <v>0</v>
      </c>
      <c r="I133" s="51">
        <f t="shared" ca="1" si="55"/>
        <v>0</v>
      </c>
      <c r="J133" s="51">
        <f t="shared" ca="1" si="55"/>
        <v>0</v>
      </c>
    </row>
    <row r="134" spans="1:10" ht="5.0999999999999996" customHeight="1" x14ac:dyDescent="0.2">
      <c r="A134" s="3"/>
      <c r="B134" s="3"/>
      <c r="C134" s="3"/>
      <c r="D134" s="10"/>
      <c r="E134" s="10"/>
      <c r="F134" s="10"/>
      <c r="G134" s="10"/>
      <c r="H134" s="10"/>
      <c r="I134" s="10"/>
      <c r="J134" s="10"/>
    </row>
    <row r="135" spans="1:10" x14ac:dyDescent="0.2">
      <c r="A135" s="3" t="s">
        <v>77</v>
      </c>
      <c r="B135" s="3"/>
      <c r="C135" s="3"/>
      <c r="D135" s="10"/>
      <c r="E135" s="10"/>
      <c r="F135" s="10"/>
      <c r="G135" s="10"/>
      <c r="H135" s="10"/>
      <c r="I135" s="10"/>
      <c r="J135" s="10"/>
    </row>
    <row r="136" spans="1:10" ht="5.0999999999999996" customHeight="1" x14ac:dyDescent="0.2">
      <c r="A136" s="3"/>
      <c r="B136" s="3"/>
      <c r="C136" s="3"/>
      <c r="D136" s="10"/>
      <c r="E136" s="10"/>
      <c r="F136" s="10"/>
      <c r="G136" s="10"/>
      <c r="H136" s="10"/>
      <c r="I136" s="10"/>
      <c r="J136" s="10"/>
    </row>
    <row r="137" spans="1:10" x14ac:dyDescent="0.2">
      <c r="A137" s="29" t="s">
        <v>43</v>
      </c>
      <c r="B137" s="29"/>
      <c r="C137" s="29"/>
      <c r="D137" s="26">
        <f>D76</f>
        <v>5000</v>
      </c>
      <c r="E137" s="26">
        <f>E76</f>
        <v>4500</v>
      </c>
      <c r="F137" s="26">
        <f>E137-F138</f>
        <v>4000</v>
      </c>
      <c r="G137" s="26">
        <f t="shared" ref="G137:J137" si="56">F137-G138</f>
        <v>3500</v>
      </c>
      <c r="H137" s="26">
        <f t="shared" si="56"/>
        <v>3000</v>
      </c>
      <c r="I137" s="26">
        <f t="shared" si="56"/>
        <v>2500</v>
      </c>
      <c r="J137" s="26">
        <f t="shared" si="56"/>
        <v>2000</v>
      </c>
    </row>
    <row r="138" spans="1:10" x14ac:dyDescent="0.2">
      <c r="A138" s="29" t="s">
        <v>78</v>
      </c>
      <c r="B138" s="29"/>
      <c r="C138" s="29"/>
      <c r="D138" s="26">
        <f>D72</f>
        <v>500</v>
      </c>
      <c r="E138" s="26">
        <f>E72</f>
        <v>500</v>
      </c>
      <c r="F138" s="26">
        <f>E138</f>
        <v>500</v>
      </c>
      <c r="G138" s="26">
        <f t="shared" ref="G138:J138" si="57">F138</f>
        <v>500</v>
      </c>
      <c r="H138" s="26">
        <f t="shared" si="57"/>
        <v>500</v>
      </c>
      <c r="I138" s="26">
        <f t="shared" si="57"/>
        <v>500</v>
      </c>
      <c r="J138" s="26">
        <f t="shared" si="57"/>
        <v>500</v>
      </c>
    </row>
    <row r="139" spans="1:10" ht="5.0999999999999996" customHeight="1" x14ac:dyDescent="0.2">
      <c r="D139" s="10"/>
      <c r="E139" s="10"/>
      <c r="F139" s="10"/>
      <c r="G139" s="10"/>
      <c r="H139" s="10"/>
      <c r="I139" s="10"/>
      <c r="J139" s="10"/>
    </row>
    <row r="140" spans="1:10" x14ac:dyDescent="0.2">
      <c r="A140" s="3" t="s">
        <v>19</v>
      </c>
      <c r="B140" s="3"/>
      <c r="C140" s="3"/>
      <c r="D140" s="52"/>
      <c r="E140" s="52"/>
      <c r="F140" s="52"/>
      <c r="G140" s="52"/>
      <c r="H140" s="52"/>
      <c r="I140" s="52"/>
      <c r="J140" s="52"/>
    </row>
    <row r="141" spans="1:10" ht="5.0999999999999996" customHeight="1" x14ac:dyDescent="0.2">
      <c r="D141" s="10"/>
      <c r="E141" s="10"/>
      <c r="F141" s="10"/>
      <c r="G141" s="10"/>
      <c r="H141" s="10"/>
      <c r="I141" s="10"/>
      <c r="J141" s="10"/>
    </row>
    <row r="142" spans="1:10" x14ac:dyDescent="0.2">
      <c r="A142" s="29" t="s">
        <v>79</v>
      </c>
      <c r="B142" s="29"/>
      <c r="C142" s="29"/>
      <c r="D142" s="10"/>
      <c r="E142" s="10"/>
      <c r="F142" s="53">
        <v>0.08</v>
      </c>
      <c r="G142" s="53">
        <v>0.08</v>
      </c>
      <c r="H142" s="53">
        <v>0.08</v>
      </c>
      <c r="I142" s="53">
        <v>0.08</v>
      </c>
      <c r="J142" s="53">
        <v>0.08</v>
      </c>
    </row>
    <row r="143" spans="1:10" x14ac:dyDescent="0.2">
      <c r="A143" s="29" t="s">
        <v>80</v>
      </c>
      <c r="B143" s="29"/>
      <c r="C143" s="29"/>
      <c r="D143" s="10"/>
      <c r="E143" s="10"/>
      <c r="F143" s="53">
        <v>0.05</v>
      </c>
      <c r="G143" s="53">
        <v>0.05</v>
      </c>
      <c r="H143" s="53">
        <v>0.05</v>
      </c>
      <c r="I143" s="53">
        <v>0.05</v>
      </c>
      <c r="J143" s="53">
        <v>0.05</v>
      </c>
    </row>
    <row r="144" spans="1:10" ht="5.0999999999999996" customHeight="1" x14ac:dyDescent="0.2">
      <c r="A144" s="29"/>
      <c r="B144" s="29"/>
      <c r="C144" s="29"/>
      <c r="D144" s="10"/>
      <c r="E144" s="10"/>
      <c r="F144" s="10"/>
      <c r="G144" s="10"/>
      <c r="H144" s="10"/>
      <c r="I144" s="10"/>
      <c r="J144" s="10"/>
    </row>
    <row r="145" spans="1:10" x14ac:dyDescent="0.2">
      <c r="A145" s="29" t="s">
        <v>81</v>
      </c>
      <c r="B145" s="29"/>
      <c r="C145" s="29"/>
      <c r="D145" s="10"/>
      <c r="E145" s="10"/>
      <c r="F145" s="26">
        <f>AVERAGE(SUM(E137:E138),SUM(F137:F138))*F142</f>
        <v>380</v>
      </c>
      <c r="G145" s="26">
        <f t="shared" ref="G145:J145" si="58">AVERAGE(SUM(F137:F138),SUM(G137:G138))*G142</f>
        <v>340</v>
      </c>
      <c r="H145" s="26">
        <f t="shared" si="58"/>
        <v>300</v>
      </c>
      <c r="I145" s="26">
        <f t="shared" si="58"/>
        <v>260</v>
      </c>
      <c r="J145" s="26">
        <f t="shared" si="58"/>
        <v>220</v>
      </c>
    </row>
    <row r="146" spans="1:10" x14ac:dyDescent="0.2">
      <c r="A146" s="29" t="s">
        <v>82</v>
      </c>
      <c r="B146" s="29"/>
      <c r="C146" s="29"/>
      <c r="D146" s="10"/>
      <c r="E146" s="10"/>
      <c r="F146" s="26">
        <f ca="1">AVERAGE(E133:F133)*F143</f>
        <v>35.18067803098679</v>
      </c>
      <c r="G146" s="26">
        <f t="shared" ref="G146:J146" ca="1" si="59">AVERAGE(F133:G133)*G143</f>
        <v>0.79897536262592439</v>
      </c>
      <c r="H146" s="26">
        <f t="shared" ca="1" si="59"/>
        <v>0</v>
      </c>
      <c r="I146" s="26">
        <f t="shared" ca="1" si="59"/>
        <v>0</v>
      </c>
      <c r="J146" s="26">
        <f t="shared" ca="1" si="59"/>
        <v>0</v>
      </c>
    </row>
    <row r="147" spans="1:10" ht="5.0999999999999996" customHeight="1" x14ac:dyDescent="0.2">
      <c r="D147" s="10"/>
      <c r="E147" s="10"/>
      <c r="F147" s="10"/>
      <c r="G147" s="10"/>
      <c r="H147" s="10"/>
      <c r="I147" s="10"/>
      <c r="J147" s="10"/>
    </row>
    <row r="148" spans="1:10" ht="12" thickBot="1" x14ac:dyDescent="0.25">
      <c r="A148" s="50" t="s">
        <v>83</v>
      </c>
      <c r="B148" s="50"/>
      <c r="C148" s="50"/>
      <c r="D148" s="51"/>
      <c r="E148" s="51"/>
      <c r="F148" s="51">
        <f ca="1">F145+F146</f>
        <v>415.18067803098677</v>
      </c>
      <c r="G148" s="51">
        <f t="shared" ref="G148:J148" ca="1" si="60">G145+G146</f>
        <v>340.79897536262592</v>
      </c>
      <c r="H148" s="51">
        <f t="shared" ca="1" si="60"/>
        <v>300</v>
      </c>
      <c r="I148" s="51">
        <f t="shared" ca="1" si="60"/>
        <v>260</v>
      </c>
      <c r="J148" s="51">
        <f t="shared" ca="1" si="60"/>
        <v>220</v>
      </c>
    </row>
    <row r="149" spans="1:10" x14ac:dyDescent="0.2">
      <c r="D149" s="10"/>
      <c r="E149" s="10"/>
      <c r="F149" s="10"/>
      <c r="G149" s="10"/>
      <c r="H149" s="10"/>
      <c r="I149" s="10"/>
      <c r="J149" s="10"/>
    </row>
    <row r="150" spans="1:10" x14ac:dyDescent="0.2">
      <c r="A150" s="5" t="s">
        <v>84</v>
      </c>
      <c r="B150" s="5"/>
      <c r="C150" s="5"/>
      <c r="D150" s="6" t="str">
        <f t="shared" ref="D150:J150" si="61">D126</f>
        <v>20X1</v>
      </c>
      <c r="E150" s="6" t="str">
        <f t="shared" si="61"/>
        <v>20X2</v>
      </c>
      <c r="F150" s="6" t="str">
        <f t="shared" si="61"/>
        <v>20X3</v>
      </c>
      <c r="G150" s="6" t="str">
        <f t="shared" si="61"/>
        <v>20X4</v>
      </c>
      <c r="H150" s="6" t="str">
        <f t="shared" si="61"/>
        <v>20X5</v>
      </c>
      <c r="I150" s="6" t="str">
        <f t="shared" si="61"/>
        <v>20X6</v>
      </c>
      <c r="J150" s="6" t="str">
        <f t="shared" si="61"/>
        <v>20X7</v>
      </c>
    </row>
    <row r="151" spans="1:10" ht="5.0999999999999996" customHeight="1" x14ac:dyDescent="0.2">
      <c r="A151" s="3"/>
      <c r="B151" s="3"/>
      <c r="C151" s="3"/>
      <c r="D151" s="8"/>
      <c r="E151" s="8"/>
      <c r="F151" s="8"/>
      <c r="G151" s="8"/>
      <c r="H151" s="8"/>
      <c r="I151" s="8"/>
      <c r="J151" s="8"/>
    </row>
    <row r="152" spans="1:10" x14ac:dyDescent="0.2">
      <c r="A152" s="54" t="s">
        <v>85</v>
      </c>
      <c r="B152" s="54"/>
      <c r="C152" s="54"/>
      <c r="D152" s="26"/>
      <c r="E152" s="26"/>
      <c r="F152" s="10">
        <f>E65</f>
        <v>10932</v>
      </c>
      <c r="G152" s="10">
        <f t="shared" ref="G152:J152" si="62">F65</f>
        <v>11159.213165529469</v>
      </c>
      <c r="H152" s="10">
        <f t="shared" si="62"/>
        <v>11559.147647611884</v>
      </c>
      <c r="I152" s="10">
        <f t="shared" si="62"/>
        <v>12099.07557790254</v>
      </c>
      <c r="J152" s="10">
        <f t="shared" si="62"/>
        <v>12742.996301222263</v>
      </c>
    </row>
    <row r="153" spans="1:10" x14ac:dyDescent="0.2">
      <c r="A153" t="s">
        <v>86</v>
      </c>
      <c r="D153" s="14"/>
      <c r="E153" s="14"/>
      <c r="F153" s="48">
        <v>3500</v>
      </c>
      <c r="G153" s="48">
        <f>F153+500</f>
        <v>4000</v>
      </c>
      <c r="H153" s="48">
        <f t="shared" ref="H153:J153" si="63">G153+500</f>
        <v>4500</v>
      </c>
      <c r="I153" s="48">
        <f t="shared" si="63"/>
        <v>5000</v>
      </c>
      <c r="J153" s="48">
        <f t="shared" si="63"/>
        <v>5500</v>
      </c>
    </row>
    <row r="154" spans="1:10" ht="5.0999999999999996" customHeight="1" x14ac:dyDescent="0.2">
      <c r="D154" s="14"/>
      <c r="E154" s="14"/>
      <c r="F154" s="48"/>
      <c r="G154" s="48"/>
      <c r="H154" s="48"/>
      <c r="I154" s="48"/>
      <c r="J154" s="48"/>
    </row>
    <row r="155" spans="1:10" x14ac:dyDescent="0.2">
      <c r="A155" t="s">
        <v>87</v>
      </c>
      <c r="D155" s="55" t="s">
        <v>88</v>
      </c>
      <c r="E155" s="56"/>
      <c r="F155" s="10">
        <f>F7*F156</f>
        <v>3272.7868344705316</v>
      </c>
      <c r="G155" s="10">
        <f>G7*G156</f>
        <v>3600.0655179175851</v>
      </c>
      <c r="H155" s="10">
        <f>H7*H156</f>
        <v>3960.0720697093434</v>
      </c>
      <c r="I155" s="10">
        <f>I7*I156</f>
        <v>4356.0792766802788</v>
      </c>
      <c r="J155" s="10">
        <f>J7*J156</f>
        <v>4791.6872043483063</v>
      </c>
    </row>
    <row r="156" spans="1:10" s="58" customFormat="1" x14ac:dyDescent="0.2">
      <c r="A156" s="11" t="s">
        <v>89</v>
      </c>
      <c r="B156" s="11"/>
      <c r="C156" s="11"/>
      <c r="D156" s="57">
        <f>D40/D7</f>
        <v>3.5566539515392466E-2</v>
      </c>
      <c r="E156" s="57">
        <f>E40/E7</f>
        <v>3.5704019546782928E-2</v>
      </c>
      <c r="F156" s="57">
        <f>AVERAGE($D$156:$E$156)</f>
        <v>3.5635279531087694E-2</v>
      </c>
      <c r="G156" s="57">
        <f t="shared" ref="G156:J156" si="64">AVERAGE($D$156:$E$156)</f>
        <v>3.5635279531087694E-2</v>
      </c>
      <c r="H156" s="57">
        <f t="shared" si="64"/>
        <v>3.5635279531087694E-2</v>
      </c>
      <c r="I156" s="57">
        <f t="shared" si="64"/>
        <v>3.5635279531087694E-2</v>
      </c>
      <c r="J156" s="57">
        <f t="shared" si="64"/>
        <v>3.5635279531087694E-2</v>
      </c>
    </row>
    <row r="157" spans="1:10" ht="5.0999999999999996" customHeight="1" x14ac:dyDescent="0.2">
      <c r="D157" s="10"/>
      <c r="E157" s="10"/>
      <c r="F157" s="10"/>
      <c r="G157" s="10"/>
      <c r="H157" s="10"/>
      <c r="I157" s="10"/>
      <c r="J157" s="10"/>
    </row>
    <row r="158" spans="1:10" ht="12" thickBot="1" x14ac:dyDescent="0.25">
      <c r="A158" s="43" t="s">
        <v>90</v>
      </c>
      <c r="B158" s="43"/>
      <c r="C158" s="43"/>
      <c r="D158" s="51"/>
      <c r="E158" s="51"/>
      <c r="F158" s="51">
        <f>F152+F153-F155</f>
        <v>11159.213165529469</v>
      </c>
      <c r="G158" s="51">
        <f t="shared" ref="G158:J158" si="65">G152+G153-G155</f>
        <v>11559.147647611884</v>
      </c>
      <c r="H158" s="51">
        <f t="shared" si="65"/>
        <v>12099.07557790254</v>
      </c>
      <c r="I158" s="51">
        <f t="shared" si="65"/>
        <v>12742.996301222263</v>
      </c>
      <c r="J158" s="51">
        <f t="shared" si="65"/>
        <v>13451.30909687396</v>
      </c>
    </row>
  </sheetData>
  <printOptions horizontalCentered="1"/>
  <pageMargins left="0.7" right="0.7" top="0.75" bottom="0.75" header="0.3" footer="0.3"/>
  <pageSetup paperSize="5" scale="78" orientation="portrait" r:id="rId1"/>
  <rowBreaks count="1" manualBreakCount="1">
    <brk id="92" max="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EDB1-8B1D-4970-AE16-7A19EBA82118}">
  <sheetPr>
    <tabColor theme="0"/>
    <pageSetUpPr fitToPage="1"/>
  </sheetPr>
  <dimension ref="A1:AA177"/>
  <sheetViews>
    <sheetView topLeftCell="A157" zoomScaleNormal="100" workbookViewId="0">
      <selection activeCell="D181" sqref="D181"/>
    </sheetView>
  </sheetViews>
  <sheetFormatPr defaultRowHeight="11.25" x14ac:dyDescent="0.2"/>
  <cols>
    <col min="1" max="1" width="55.33203125" bestFit="1" customWidth="1"/>
    <col min="2" max="2" width="12.1640625" customWidth="1"/>
    <col min="3" max="3" width="11.83203125" customWidth="1"/>
    <col min="4" max="5" width="10.83203125" customWidth="1"/>
    <col min="6" max="6" width="12" bestFit="1" customWidth="1"/>
    <col min="7" max="10" width="10.83203125" customWidth="1"/>
  </cols>
  <sheetData>
    <row r="1" spans="1:10" ht="18" x14ac:dyDescent="0.25">
      <c r="A1" s="1" t="s">
        <v>0</v>
      </c>
      <c r="B1" s="1"/>
      <c r="C1" s="1"/>
    </row>
    <row r="2" spans="1:10" ht="12.75" x14ac:dyDescent="0.2">
      <c r="A2" s="2" t="s">
        <v>1</v>
      </c>
      <c r="B2" s="2"/>
      <c r="C2" s="2"/>
    </row>
    <row r="3" spans="1:10" x14ac:dyDescent="0.2">
      <c r="A3" s="3" t="s">
        <v>2</v>
      </c>
      <c r="B3" s="3"/>
      <c r="C3" s="3"/>
    </row>
    <row r="4" spans="1:10" ht="9.9499999999999993" customHeight="1" x14ac:dyDescent="0.2">
      <c r="A4" s="3"/>
      <c r="B4" s="3"/>
      <c r="C4" s="3"/>
      <c r="D4" s="4" t="s">
        <v>3</v>
      </c>
      <c r="E4" s="4" t="s">
        <v>3</v>
      </c>
      <c r="F4" s="4" t="s">
        <v>4</v>
      </c>
      <c r="G4" s="4" t="s">
        <v>4</v>
      </c>
      <c r="H4" s="4" t="s">
        <v>4</v>
      </c>
      <c r="I4" s="4" t="s">
        <v>4</v>
      </c>
      <c r="J4" s="4" t="s">
        <v>4</v>
      </c>
    </row>
    <row r="5" spans="1:10" x14ac:dyDescent="0.2">
      <c r="A5" s="5" t="s">
        <v>5</v>
      </c>
      <c r="B5" s="5"/>
      <c r="C5" s="5"/>
      <c r="D5" s="6" t="str">
        <f>'[1]Income Statement'!B5</f>
        <v>20X1</v>
      </c>
      <c r="E5" s="6" t="s">
        <v>6</v>
      </c>
      <c r="F5" s="6" t="s">
        <v>7</v>
      </c>
      <c r="G5" s="6" t="s">
        <v>8</v>
      </c>
      <c r="H5" s="6" t="s">
        <v>9</v>
      </c>
      <c r="I5" s="6" t="s">
        <v>10</v>
      </c>
      <c r="J5" s="6" t="s">
        <v>11</v>
      </c>
    </row>
    <row r="6" spans="1:10" ht="3" customHeight="1" x14ac:dyDescent="0.2">
      <c r="A6" s="7"/>
      <c r="B6" s="7"/>
      <c r="C6" s="7"/>
      <c r="D6" s="8"/>
      <c r="E6" s="8"/>
    </row>
    <row r="7" spans="1:10" x14ac:dyDescent="0.2">
      <c r="A7" s="3" t="s">
        <v>12</v>
      </c>
      <c r="B7" s="3"/>
      <c r="C7" s="3"/>
      <c r="D7" s="9">
        <f>'Income Statement'!B7</f>
        <v>74452</v>
      </c>
      <c r="E7" s="9">
        <f>'Income Statement'!C7</f>
        <v>83492</v>
      </c>
      <c r="F7" s="10">
        <f>E7*(1+F8)</f>
        <v>91841.200000000012</v>
      </c>
      <c r="G7" s="10">
        <f t="shared" ref="G7:J7" si="0">F7*(1+G8)</f>
        <v>101025.32000000002</v>
      </c>
      <c r="H7" s="10">
        <f t="shared" si="0"/>
        <v>111127.85200000003</v>
      </c>
      <c r="I7" s="10">
        <f t="shared" si="0"/>
        <v>122240.63720000004</v>
      </c>
      <c r="J7" s="10">
        <f t="shared" si="0"/>
        <v>134464.70092000006</v>
      </c>
    </row>
    <row r="8" spans="1:10" x14ac:dyDescent="0.2">
      <c r="A8" s="11" t="s">
        <v>13</v>
      </c>
      <c r="B8" s="75">
        <v>1</v>
      </c>
      <c r="C8" s="80"/>
      <c r="D8" s="12" t="s">
        <v>99</v>
      </c>
      <c r="E8" s="13">
        <f>E7/D7-1</f>
        <v>0.12142051254499542</v>
      </c>
      <c r="F8" s="85">
        <f>CHOOSE($B$8,F$46,F$47,F$48)</f>
        <v>0.1</v>
      </c>
      <c r="G8" s="85">
        <f t="shared" ref="G8:J8" si="1">CHOOSE($B$8,G$46,G$47,G$48)</f>
        <v>0.1</v>
      </c>
      <c r="H8" s="85">
        <f t="shared" si="1"/>
        <v>0.1</v>
      </c>
      <c r="I8" s="85">
        <f t="shared" si="1"/>
        <v>0.1</v>
      </c>
      <c r="J8" s="85">
        <f t="shared" si="1"/>
        <v>0.1</v>
      </c>
    </row>
    <row r="9" spans="1:10" ht="3" customHeight="1" x14ac:dyDescent="0.2">
      <c r="A9" s="11"/>
      <c r="B9" s="80"/>
      <c r="C9" s="80"/>
      <c r="D9" s="12"/>
      <c r="E9" s="13"/>
      <c r="F9" s="81"/>
      <c r="G9" s="81"/>
      <c r="H9" s="81"/>
      <c r="I9" s="81"/>
      <c r="J9" s="81"/>
    </row>
    <row r="10" spans="1:10" x14ac:dyDescent="0.2">
      <c r="A10" s="79" t="s">
        <v>14</v>
      </c>
      <c r="B10" s="80"/>
      <c r="C10" s="80"/>
      <c r="D10" s="12"/>
      <c r="E10" s="13"/>
      <c r="F10" s="81"/>
      <c r="G10" s="81"/>
      <c r="H10" s="81"/>
      <c r="I10" s="81"/>
      <c r="J10" s="81"/>
    </row>
    <row r="11" spans="1:10" ht="3" customHeight="1" x14ac:dyDescent="0.2">
      <c r="A11" s="11"/>
      <c r="B11" s="77"/>
      <c r="C11" s="77"/>
      <c r="D11" s="12"/>
      <c r="E11" s="13"/>
      <c r="F11" s="81"/>
      <c r="G11" s="81"/>
      <c r="H11" s="81"/>
      <c r="I11" s="81"/>
      <c r="J11" s="81"/>
    </row>
    <row r="12" spans="1:10" x14ac:dyDescent="0.2">
      <c r="A12" s="76" t="s">
        <v>115</v>
      </c>
      <c r="B12" s="75" t="s">
        <v>114</v>
      </c>
      <c r="C12" s="80"/>
      <c r="D12" s="60">
        <v>55612.800000000003</v>
      </c>
      <c r="E12" s="84">
        <v>62588.700000000004</v>
      </c>
      <c r="F12" s="25">
        <f>IF($B12="variable",F$7*F50,E12*(1+F$53))</f>
        <v>68724.719074034292</v>
      </c>
      <c r="G12" s="25">
        <f t="shared" ref="G12:J12" si="2">IF($B12="variable",G$7*G50,F12*(1+G$53))</f>
        <v>75597.190981437729</v>
      </c>
      <c r="H12" s="25">
        <f t="shared" si="2"/>
        <v>83156.910079581503</v>
      </c>
      <c r="I12" s="25">
        <f t="shared" si="2"/>
        <v>91472.601087539661</v>
      </c>
      <c r="J12" s="25">
        <f t="shared" si="2"/>
        <v>100619.86119629364</v>
      </c>
    </row>
    <row r="13" spans="1:10" x14ac:dyDescent="0.2">
      <c r="A13" s="78" t="s">
        <v>15</v>
      </c>
      <c r="B13" s="80"/>
      <c r="C13" s="80"/>
      <c r="D13" s="13">
        <f>D12/D7</f>
        <v>0.74696180089184983</v>
      </c>
      <c r="E13" s="13">
        <f>E12/E7</f>
        <v>0.74963709097877651</v>
      </c>
      <c r="F13" s="13">
        <f t="shared" ref="F13:J13" si="3">F12/F7</f>
        <v>0.74829944593531317</v>
      </c>
      <c r="G13" s="13">
        <f t="shared" si="3"/>
        <v>0.74829944593531317</v>
      </c>
      <c r="H13" s="13">
        <f t="shared" si="3"/>
        <v>0.74829944593531317</v>
      </c>
      <c r="I13" s="13">
        <f t="shared" si="3"/>
        <v>0.74829944593531317</v>
      </c>
      <c r="J13" s="13">
        <f t="shared" si="3"/>
        <v>0.74829944593531317</v>
      </c>
    </row>
    <row r="14" spans="1:10" x14ac:dyDescent="0.2">
      <c r="A14" s="76" t="s">
        <v>110</v>
      </c>
      <c r="B14" s="75" t="s">
        <v>114</v>
      </c>
      <c r="C14" s="80"/>
      <c r="D14" s="60">
        <v>6179.2000000000007</v>
      </c>
      <c r="E14" s="82">
        <v>6954.3</v>
      </c>
      <c r="F14" s="25">
        <f>IF($B$14="Variable",F$7*F$51,E$14*(1+F$53))</f>
        <v>7636.0798971149216</v>
      </c>
      <c r="G14" s="25">
        <f t="shared" ref="G14:J14" si="4">IF($B$14="variable",G$7*G$51,F$14*(1+G$53))</f>
        <v>8399.6878868264139</v>
      </c>
      <c r="H14" s="25">
        <f t="shared" si="4"/>
        <v>9239.6566755090571</v>
      </c>
      <c r="I14" s="25">
        <f t="shared" si="4"/>
        <v>10163.622343059962</v>
      </c>
      <c r="J14" s="25">
        <f t="shared" si="4"/>
        <v>11179.98457736596</v>
      </c>
    </row>
    <row r="15" spans="1:10" x14ac:dyDescent="0.2">
      <c r="A15" s="78" t="s">
        <v>112</v>
      </c>
      <c r="B15" s="80"/>
      <c r="C15" s="80"/>
      <c r="D15" s="86">
        <f>D14/D7</f>
        <v>8.2995755654649991E-2</v>
      </c>
      <c r="E15" s="86">
        <f>E14/E7</f>
        <v>8.3293010108752938E-2</v>
      </c>
      <c r="F15" s="86">
        <f t="shared" ref="F15:J15" si="5">F14/F7</f>
        <v>8.3144382881701465E-2</v>
      </c>
      <c r="G15" s="86">
        <f t="shared" si="5"/>
        <v>8.3144382881701465E-2</v>
      </c>
      <c r="H15" s="86">
        <f t="shared" si="5"/>
        <v>8.3144382881701479E-2</v>
      </c>
      <c r="I15" s="86">
        <f t="shared" si="5"/>
        <v>8.3144382881701465E-2</v>
      </c>
      <c r="J15" s="86">
        <f t="shared" si="5"/>
        <v>8.3144382881701465E-2</v>
      </c>
    </row>
    <row r="16" spans="1:10" x14ac:dyDescent="0.2">
      <c r="A16" s="76" t="s">
        <v>111</v>
      </c>
      <c r="B16" s="80"/>
      <c r="C16" s="80"/>
      <c r="D16" s="60">
        <v>2648</v>
      </c>
      <c r="E16" s="60">
        <v>2981</v>
      </c>
      <c r="F16" s="25">
        <f>F$7*F$17</f>
        <v>3272.7868344705316</v>
      </c>
      <c r="G16" s="25">
        <f t="shared" ref="G16:J16" si="6">G$7*G$17</f>
        <v>3603.5377589587929</v>
      </c>
      <c r="H16" s="25">
        <f t="shared" si="6"/>
        <v>3961.9818022820082</v>
      </c>
      <c r="I16" s="25">
        <f t="shared" si="6"/>
        <v>4359.2303354251744</v>
      </c>
      <c r="J16" s="25">
        <f t="shared" si="6"/>
        <v>4794.5756748644617</v>
      </c>
    </row>
    <row r="17" spans="1:10" x14ac:dyDescent="0.2">
      <c r="A17" s="78" t="s">
        <v>112</v>
      </c>
      <c r="B17" s="80"/>
      <c r="C17" s="80"/>
      <c r="D17" s="86">
        <f>D16/D7</f>
        <v>3.5566539515392466E-2</v>
      </c>
      <c r="E17" s="86">
        <f>E16/E7</f>
        <v>3.5704019546782928E-2</v>
      </c>
      <c r="F17" s="85">
        <f>AVERAGE(D17,E17)</f>
        <v>3.5635279531087694E-2</v>
      </c>
      <c r="G17" s="85">
        <f t="shared" ref="G17:J17" si="7">AVERAGE(E17,F17)</f>
        <v>3.5669649538935311E-2</v>
      </c>
      <c r="H17" s="85">
        <f t="shared" si="7"/>
        <v>3.5652464535011502E-2</v>
      </c>
      <c r="I17" s="85">
        <f t="shared" si="7"/>
        <v>3.5661057036973406E-2</v>
      </c>
      <c r="J17" s="85">
        <f t="shared" si="7"/>
        <v>3.5656760785992454E-2</v>
      </c>
    </row>
    <row r="18" spans="1:10" ht="3" customHeight="1" x14ac:dyDescent="0.2">
      <c r="D18" s="14"/>
      <c r="E18" s="14"/>
    </row>
    <row r="19" spans="1:10" x14ac:dyDescent="0.2">
      <c r="A19" s="3" t="s">
        <v>113</v>
      </c>
      <c r="B19" s="10"/>
      <c r="C19" s="3"/>
      <c r="D19" s="28">
        <f>D12+D14+D16</f>
        <v>64440</v>
      </c>
      <c r="E19" s="28">
        <f t="shared" ref="E19:J19" si="8">E12+E14+E16</f>
        <v>72524</v>
      </c>
      <c r="F19" s="28">
        <f t="shared" si="8"/>
        <v>79633.585805619747</v>
      </c>
      <c r="G19" s="28">
        <f t="shared" si="8"/>
        <v>87600.416627222934</v>
      </c>
      <c r="H19" s="28">
        <f t="shared" si="8"/>
        <v>96358.548557372575</v>
      </c>
      <c r="I19" s="28">
        <f t="shared" si="8"/>
        <v>105995.4537660248</v>
      </c>
      <c r="J19" s="28">
        <f t="shared" si="8"/>
        <v>116594.42144852407</v>
      </c>
    </row>
    <row r="20" spans="1:10" x14ac:dyDescent="0.2">
      <c r="A20" s="11" t="s">
        <v>15</v>
      </c>
      <c r="B20" s="11"/>
      <c r="C20" s="11"/>
      <c r="D20" s="13">
        <f>D19/D7</f>
        <v>0.86552409606189218</v>
      </c>
      <c r="E20" s="13">
        <f>E19/E7</f>
        <v>0.86863412063431222</v>
      </c>
      <c r="F20" s="15">
        <f>AVERAGE($D$20:$E$20)</f>
        <v>0.8670791083481022</v>
      </c>
      <c r="G20" s="15">
        <f t="shared" ref="G20:J20" si="9">AVERAGE($D$20:$E$20)</f>
        <v>0.8670791083481022</v>
      </c>
      <c r="H20" s="15">
        <f t="shared" si="9"/>
        <v>0.8670791083481022</v>
      </c>
      <c r="I20" s="15">
        <f t="shared" si="9"/>
        <v>0.8670791083481022</v>
      </c>
      <c r="J20" s="15">
        <f t="shared" si="9"/>
        <v>0.8670791083481022</v>
      </c>
    </row>
    <row r="21" spans="1:10" ht="3" customHeight="1" x14ac:dyDescent="0.2">
      <c r="D21" s="14"/>
      <c r="E21" s="14"/>
    </row>
    <row r="22" spans="1:10" x14ac:dyDescent="0.2">
      <c r="A22" s="3" t="s">
        <v>16</v>
      </c>
      <c r="B22" s="3"/>
      <c r="C22" s="3"/>
      <c r="D22" s="9">
        <f t="shared" ref="D22:J22" si="10">D7-D19</f>
        <v>10012</v>
      </c>
      <c r="E22" s="9">
        <f t="shared" si="10"/>
        <v>10968</v>
      </c>
      <c r="F22" s="9">
        <f t="shared" si="10"/>
        <v>12207.614194380265</v>
      </c>
      <c r="G22" s="9">
        <f t="shared" si="10"/>
        <v>13424.903372777087</v>
      </c>
      <c r="H22" s="9">
        <f t="shared" si="10"/>
        <v>14769.303442627453</v>
      </c>
      <c r="I22" s="9">
        <f t="shared" si="10"/>
        <v>16245.183433975239</v>
      </c>
      <c r="J22" s="9">
        <f t="shared" si="10"/>
        <v>17870.279471475995</v>
      </c>
    </row>
    <row r="23" spans="1:10" x14ac:dyDescent="0.2">
      <c r="A23" s="11" t="s">
        <v>15</v>
      </c>
      <c r="B23" s="11"/>
      <c r="C23" s="11"/>
      <c r="D23" s="13">
        <f t="shared" ref="D23:J23" si="11">D22/D7</f>
        <v>0.13447590393810777</v>
      </c>
      <c r="E23" s="13">
        <f t="shared" si="11"/>
        <v>0.13136587936568772</v>
      </c>
      <c r="F23" s="13">
        <f t="shared" si="11"/>
        <v>0.13292089165189766</v>
      </c>
      <c r="G23" s="13">
        <f t="shared" si="11"/>
        <v>0.13288652164405007</v>
      </c>
      <c r="H23" s="13">
        <f t="shared" si="11"/>
        <v>0.13290370664797382</v>
      </c>
      <c r="I23" s="13">
        <f t="shared" si="11"/>
        <v>0.13289511414601193</v>
      </c>
      <c r="J23" s="13">
        <f t="shared" si="11"/>
        <v>0.13289941039699288</v>
      </c>
    </row>
    <row r="24" spans="1:10" ht="3" customHeight="1" x14ac:dyDescent="0.2">
      <c r="D24" s="14"/>
      <c r="E24" s="14"/>
    </row>
    <row r="25" spans="1:10" x14ac:dyDescent="0.2">
      <c r="A25" s="3" t="s">
        <v>17</v>
      </c>
      <c r="B25" s="3"/>
      <c r="C25" s="3"/>
      <c r="D25" s="9">
        <f>'Income Statement'!B16</f>
        <v>6389</v>
      </c>
      <c r="E25" s="9">
        <f>'Income Statement'!C16</f>
        <v>6545</v>
      </c>
      <c r="F25" s="9">
        <f>F7*F26</f>
        <v>7540.3656100574881</v>
      </c>
      <c r="G25" s="9">
        <f>G7*G26</f>
        <v>8294.4021710632369</v>
      </c>
      <c r="H25" s="9">
        <f>H7*H26</f>
        <v>9123.8423881695617</v>
      </c>
      <c r="I25" s="9">
        <f>I7*I26</f>
        <v>10036.226626986519</v>
      </c>
      <c r="J25" s="9">
        <f>J7*J26</f>
        <v>11039.849289685171</v>
      </c>
    </row>
    <row r="26" spans="1:10" x14ac:dyDescent="0.2">
      <c r="A26" s="11" t="s">
        <v>15</v>
      </c>
      <c r="B26" s="11"/>
      <c r="C26" s="11"/>
      <c r="D26" s="13">
        <f>D25/D7</f>
        <v>8.5813678611722996E-2</v>
      </c>
      <c r="E26" s="13">
        <f>E25/E7</f>
        <v>7.8390744023379491E-2</v>
      </c>
      <c r="F26" s="15">
        <f>AVERAGE($D$26:$E$26)</f>
        <v>8.2102211317551244E-2</v>
      </c>
      <c r="G26" s="15">
        <f t="shared" ref="G26:J26" si="12">AVERAGE($D$26:$E$26)</f>
        <v>8.2102211317551244E-2</v>
      </c>
      <c r="H26" s="15">
        <f t="shared" si="12"/>
        <v>8.2102211317551244E-2</v>
      </c>
      <c r="I26" s="15">
        <f t="shared" si="12"/>
        <v>8.2102211317551244E-2</v>
      </c>
      <c r="J26" s="15">
        <f t="shared" si="12"/>
        <v>8.2102211317551244E-2</v>
      </c>
    </row>
    <row r="27" spans="1:10" ht="3" customHeight="1" x14ac:dyDescent="0.2">
      <c r="E27" s="14"/>
    </row>
    <row r="28" spans="1:10" x14ac:dyDescent="0.2">
      <c r="A28" s="3" t="s">
        <v>18</v>
      </c>
      <c r="B28" s="3"/>
      <c r="C28" s="3"/>
      <c r="D28" s="9">
        <f>D22-D25</f>
        <v>3623</v>
      </c>
      <c r="E28" s="9">
        <f>E22-E25</f>
        <v>4423</v>
      </c>
      <c r="F28" s="9">
        <f>F22-F25</f>
        <v>4667.2485843227769</v>
      </c>
      <c r="G28" s="9">
        <f t="shared" ref="G28:J28" si="13">G22-G25</f>
        <v>5130.5012017138506</v>
      </c>
      <c r="H28" s="9">
        <f t="shared" si="13"/>
        <v>5645.4610544578918</v>
      </c>
      <c r="I28" s="9">
        <f t="shared" si="13"/>
        <v>6208.9568069887191</v>
      </c>
      <c r="J28" s="9">
        <f t="shared" si="13"/>
        <v>6830.4301817908236</v>
      </c>
    </row>
    <row r="29" spans="1:10" ht="3" customHeight="1" x14ac:dyDescent="0.2">
      <c r="D29" s="14"/>
      <c r="E29" s="14"/>
    </row>
    <row r="30" spans="1:10" x14ac:dyDescent="0.2">
      <c r="A30" s="3" t="s">
        <v>19</v>
      </c>
      <c r="B30" s="74" t="s">
        <v>101</v>
      </c>
      <c r="C30" s="83"/>
      <c r="D30" s="9">
        <f>'Income Statement'!B21</f>
        <v>518</v>
      </c>
      <c r="E30" s="9">
        <f>'Income Statement'!C21</f>
        <v>474.18170266836086</v>
      </c>
      <c r="F30" s="67">
        <f ca="1">IF($B$30="ON",F$148,0)</f>
        <v>415.18067803098677</v>
      </c>
      <c r="G30" s="67">
        <f ca="1">IF($B$30="ON",G$148,0)</f>
        <v>340.79897536262592</v>
      </c>
      <c r="H30" s="67">
        <f ca="1">IF($B$30="ON",H$148,0)</f>
        <v>300</v>
      </c>
      <c r="I30" s="67">
        <f ca="1">IF($B$30="ON",I$148,0)</f>
        <v>260</v>
      </c>
      <c r="J30" s="67">
        <f ca="1">IF($B$30="ON",J$148,0)</f>
        <v>220</v>
      </c>
    </row>
    <row r="31" spans="1:10" ht="3" customHeight="1" x14ac:dyDescent="0.2">
      <c r="D31" s="14"/>
      <c r="E31" s="14"/>
    </row>
    <row r="32" spans="1:10" x14ac:dyDescent="0.2">
      <c r="A32" s="3" t="s">
        <v>20</v>
      </c>
      <c r="B32" s="3"/>
      <c r="C32" s="3"/>
      <c r="D32" s="9">
        <f>D28-D30</f>
        <v>3105</v>
      </c>
      <c r="E32" s="9">
        <f>E28-E30</f>
        <v>3948.8182973316393</v>
      </c>
      <c r="F32" s="9">
        <f ca="1">F28-F30</f>
        <v>4252.0679062917898</v>
      </c>
      <c r="G32" s="9">
        <f t="shared" ref="G32:J32" ca="1" si="14">G28-G30</f>
        <v>4789.7022263512245</v>
      </c>
      <c r="H32" s="9">
        <f t="shared" ca="1" si="14"/>
        <v>5345.4610544578918</v>
      </c>
      <c r="I32" s="9">
        <f t="shared" ca="1" si="14"/>
        <v>5948.9568069887191</v>
      </c>
      <c r="J32" s="9">
        <f t="shared" ca="1" si="14"/>
        <v>6610.4301817908236</v>
      </c>
    </row>
    <row r="33" spans="1:12" ht="3" customHeight="1" x14ac:dyDescent="0.2">
      <c r="D33" s="14"/>
      <c r="E33" s="14"/>
    </row>
    <row r="34" spans="1:12" x14ac:dyDescent="0.2">
      <c r="A34" s="29" t="s">
        <v>21</v>
      </c>
      <c r="D34" s="9">
        <f>'Income Statement'!B25</f>
        <v>1086.75</v>
      </c>
      <c r="E34" s="9">
        <f>'Income Statement'!C25</f>
        <v>1382.0864040660738</v>
      </c>
      <c r="F34" s="9">
        <f ca="1">F32*F35</f>
        <v>1488.2237672021263</v>
      </c>
      <c r="G34" s="9">
        <f t="shared" ref="G34:J34" ca="1" si="15">G32*G35</f>
        <v>1676.3957792229285</v>
      </c>
      <c r="H34" s="9">
        <f t="shared" ca="1" si="15"/>
        <v>1870.9113690602619</v>
      </c>
      <c r="I34" s="9">
        <f t="shared" ca="1" si="15"/>
        <v>2082.1348824460515</v>
      </c>
      <c r="J34" s="9">
        <f t="shared" ca="1" si="15"/>
        <v>2313.650563626788</v>
      </c>
    </row>
    <row r="35" spans="1:12" x14ac:dyDescent="0.2">
      <c r="A35" s="29" t="s">
        <v>22</v>
      </c>
      <c r="D35" s="12" t="s">
        <v>93</v>
      </c>
      <c r="E35" s="12" t="s">
        <v>93</v>
      </c>
      <c r="F35" s="65">
        <v>0.35</v>
      </c>
      <c r="G35" s="65">
        <v>0.35</v>
      </c>
      <c r="H35" s="65">
        <v>0.35</v>
      </c>
      <c r="I35" s="65">
        <v>0.35</v>
      </c>
      <c r="J35" s="65">
        <v>0.35</v>
      </c>
    </row>
    <row r="36" spans="1:12" ht="3" customHeight="1" x14ac:dyDescent="0.2">
      <c r="D36" s="14"/>
      <c r="E36" s="14"/>
    </row>
    <row r="37" spans="1:12" x14ac:dyDescent="0.2">
      <c r="A37" s="3" t="s">
        <v>23</v>
      </c>
      <c r="B37" s="3"/>
      <c r="C37" s="3"/>
      <c r="D37" s="9">
        <f>D32-D34</f>
        <v>2018.25</v>
      </c>
      <c r="E37" s="9">
        <f>E32-E34</f>
        <v>2566.7318932655653</v>
      </c>
      <c r="F37" s="9">
        <f ca="1">F32-F34</f>
        <v>2763.8441390896633</v>
      </c>
      <c r="G37" s="9">
        <f t="shared" ref="G37:J37" ca="1" si="16">G32-G34</f>
        <v>3113.306447128296</v>
      </c>
      <c r="H37" s="9">
        <f t="shared" ca="1" si="16"/>
        <v>3474.5496853976301</v>
      </c>
      <c r="I37" s="9">
        <f t="shared" ca="1" si="16"/>
        <v>3866.8219245426676</v>
      </c>
      <c r="J37" s="9">
        <f t="shared" ca="1" si="16"/>
        <v>4296.7796181640351</v>
      </c>
    </row>
    <row r="38" spans="1:12" ht="3" customHeight="1" x14ac:dyDescent="0.2">
      <c r="D38" s="14"/>
      <c r="E38" s="14"/>
    </row>
    <row r="39" spans="1:12" ht="11.25" customHeight="1" x14ac:dyDescent="0.2">
      <c r="A39" s="16" t="s">
        <v>18</v>
      </c>
      <c r="B39" s="16"/>
      <c r="C39" s="16"/>
      <c r="D39" s="17">
        <f>D28</f>
        <v>3623</v>
      </c>
      <c r="E39" s="17">
        <f>E28</f>
        <v>4423</v>
      </c>
      <c r="F39" s="17">
        <f t="shared" ref="F39:J39" si="17">F28</f>
        <v>4667.2485843227769</v>
      </c>
      <c r="G39" s="17">
        <f t="shared" si="17"/>
        <v>5130.5012017138506</v>
      </c>
      <c r="H39" s="17">
        <f t="shared" si="17"/>
        <v>5645.4610544578918</v>
      </c>
      <c r="I39" s="17">
        <f t="shared" si="17"/>
        <v>6208.9568069887191</v>
      </c>
      <c r="J39" s="17">
        <f t="shared" si="17"/>
        <v>6830.4301817908236</v>
      </c>
    </row>
    <row r="40" spans="1:12" x14ac:dyDescent="0.2">
      <c r="A40" s="35" t="s">
        <v>24</v>
      </c>
      <c r="B40" s="16"/>
      <c r="C40" s="16"/>
      <c r="D40" s="17">
        <f>'Income Statement'!B31</f>
        <v>2648</v>
      </c>
      <c r="E40" s="17">
        <f>'Income Statement'!C31</f>
        <v>2981</v>
      </c>
      <c r="F40" s="20">
        <f>F155</f>
        <v>3272.7868344705316</v>
      </c>
      <c r="G40" s="20">
        <f t="shared" ref="G40:J40" si="18">G155</f>
        <v>3600.0655179175851</v>
      </c>
      <c r="H40" s="20">
        <f t="shared" si="18"/>
        <v>3960.0720697093434</v>
      </c>
      <c r="I40" s="20">
        <f t="shared" si="18"/>
        <v>4356.0792766802788</v>
      </c>
      <c r="J40" s="20">
        <f t="shared" si="18"/>
        <v>4791.6872043483063</v>
      </c>
    </row>
    <row r="41" spans="1:12" x14ac:dyDescent="0.2">
      <c r="A41" s="35" t="s">
        <v>25</v>
      </c>
      <c r="B41" s="16"/>
      <c r="C41" s="16"/>
      <c r="D41" s="17">
        <f>'Income Statement'!B32</f>
        <v>0</v>
      </c>
      <c r="E41" s="17">
        <f>'Income Statement'!C32</f>
        <v>0</v>
      </c>
      <c r="F41" s="17">
        <f>E41</f>
        <v>0</v>
      </c>
      <c r="G41" s="17">
        <f t="shared" ref="G41:J41" si="19">F41</f>
        <v>0</v>
      </c>
      <c r="H41" s="17">
        <f t="shared" si="19"/>
        <v>0</v>
      </c>
      <c r="I41" s="17">
        <f t="shared" si="19"/>
        <v>0</v>
      </c>
      <c r="J41" s="17">
        <f t="shared" si="19"/>
        <v>0</v>
      </c>
    </row>
    <row r="42" spans="1:12" x14ac:dyDescent="0.2">
      <c r="A42" s="19" t="s">
        <v>26</v>
      </c>
      <c r="B42" s="19"/>
      <c r="C42" s="19"/>
      <c r="D42" s="20">
        <f>SUM(D39:D41)</f>
        <v>6271</v>
      </c>
      <c r="E42" s="20">
        <f>SUM(E39:E41)</f>
        <v>7404</v>
      </c>
      <c r="F42" s="20">
        <f t="shared" ref="F42:J42" si="20">SUM(F39:F41)</f>
        <v>7940.0354187933081</v>
      </c>
      <c r="G42" s="20">
        <f t="shared" si="20"/>
        <v>8730.5667196314353</v>
      </c>
      <c r="H42" s="20">
        <f t="shared" si="20"/>
        <v>9605.5331241672357</v>
      </c>
      <c r="I42" s="20">
        <f t="shared" si="20"/>
        <v>10565.036083668998</v>
      </c>
      <c r="J42" s="20">
        <f t="shared" si="20"/>
        <v>11622.117386139129</v>
      </c>
      <c r="L42" s="21"/>
    </row>
    <row r="43" spans="1:12" ht="3" customHeight="1" x14ac:dyDescent="0.2">
      <c r="A43" s="69"/>
      <c r="B43" s="69"/>
      <c r="C43" s="69"/>
      <c r="D43" s="70"/>
      <c r="E43" s="70"/>
      <c r="F43" s="70"/>
      <c r="G43" s="70"/>
      <c r="H43" s="70"/>
      <c r="I43" s="70"/>
      <c r="J43" s="70"/>
      <c r="L43" s="21"/>
    </row>
    <row r="44" spans="1:12" x14ac:dyDescent="0.2">
      <c r="A44" s="69" t="s">
        <v>102</v>
      </c>
      <c r="B44" s="69"/>
      <c r="C44" s="69"/>
      <c r="D44" s="70"/>
      <c r="E44" s="70"/>
      <c r="F44" s="70"/>
      <c r="G44" s="70"/>
      <c r="H44" s="70"/>
      <c r="I44" s="70"/>
      <c r="J44" s="70"/>
      <c r="L44" s="21"/>
    </row>
    <row r="45" spans="1:12" x14ac:dyDescent="0.2">
      <c r="A45" s="71" t="s">
        <v>103</v>
      </c>
      <c r="B45" s="69"/>
      <c r="C45" s="69"/>
      <c r="D45" s="70"/>
      <c r="E45" s="70"/>
      <c r="F45" s="70"/>
      <c r="G45" s="70"/>
      <c r="H45" s="70"/>
      <c r="I45" s="70"/>
      <c r="J45" s="70"/>
      <c r="L45" s="21"/>
    </row>
    <row r="46" spans="1:12" x14ac:dyDescent="0.2">
      <c r="A46" s="72" t="s">
        <v>104</v>
      </c>
      <c r="B46" s="69"/>
      <c r="C46" s="69"/>
      <c r="D46" s="70"/>
      <c r="E46" s="70"/>
      <c r="F46" s="65">
        <v>0.1</v>
      </c>
      <c r="G46" s="65">
        <v>0.1</v>
      </c>
      <c r="H46" s="65">
        <v>0.1</v>
      </c>
      <c r="I46" s="65">
        <v>0.1</v>
      </c>
      <c r="J46" s="65">
        <v>0.1</v>
      </c>
      <c r="L46" s="21"/>
    </row>
    <row r="47" spans="1:12" x14ac:dyDescent="0.2">
      <c r="A47" s="72" t="s">
        <v>105</v>
      </c>
      <c r="B47" s="69"/>
      <c r="C47" s="69"/>
      <c r="D47" s="70"/>
      <c r="E47" s="70"/>
      <c r="F47" s="65">
        <v>0.05</v>
      </c>
      <c r="G47" s="65">
        <v>0.05</v>
      </c>
      <c r="H47" s="65">
        <v>0.05</v>
      </c>
      <c r="I47" s="65">
        <v>0.05</v>
      </c>
      <c r="J47" s="65">
        <v>0.05</v>
      </c>
      <c r="L47" s="21"/>
    </row>
    <row r="48" spans="1:12" x14ac:dyDescent="0.2">
      <c r="A48" s="72" t="s">
        <v>106</v>
      </c>
      <c r="B48" s="69"/>
      <c r="C48" s="69"/>
      <c r="D48" s="70"/>
      <c r="E48" s="70"/>
      <c r="F48" s="65">
        <v>0</v>
      </c>
      <c r="G48" s="65">
        <v>0</v>
      </c>
      <c r="H48" s="65">
        <v>0</v>
      </c>
      <c r="I48" s="65">
        <v>0</v>
      </c>
      <c r="J48" s="65">
        <v>0</v>
      </c>
      <c r="L48" s="21"/>
    </row>
    <row r="49" spans="1:12" ht="3" customHeight="1" x14ac:dyDescent="0.2">
      <c r="A49" s="69"/>
      <c r="B49" s="69"/>
      <c r="C49" s="69"/>
      <c r="D49" s="70"/>
      <c r="E49" s="70"/>
      <c r="F49" s="70"/>
      <c r="G49" s="70"/>
      <c r="H49" s="70"/>
      <c r="I49" s="70"/>
      <c r="J49" s="70"/>
      <c r="L49" s="21"/>
    </row>
    <row r="50" spans="1:12" x14ac:dyDescent="0.2">
      <c r="A50" s="73" t="s">
        <v>107</v>
      </c>
      <c r="B50" s="69"/>
      <c r="C50" s="69"/>
      <c r="D50" s="70"/>
      <c r="E50" s="70"/>
      <c r="F50" s="65">
        <v>0.74829944593531317</v>
      </c>
      <c r="G50" s="65">
        <v>0.74829944593531317</v>
      </c>
      <c r="H50" s="65">
        <v>0.74829944593531317</v>
      </c>
      <c r="I50" s="65">
        <v>0.74829944593531317</v>
      </c>
      <c r="J50" s="65">
        <v>0.74829944593531317</v>
      </c>
      <c r="L50" s="21"/>
    </row>
    <row r="51" spans="1:12" x14ac:dyDescent="0.2">
      <c r="A51" s="73" t="s">
        <v>108</v>
      </c>
      <c r="B51" s="69"/>
      <c r="C51" s="69"/>
      <c r="D51" s="70"/>
      <c r="E51" s="70"/>
      <c r="F51" s="65">
        <v>8.3144382881701465E-2</v>
      </c>
      <c r="G51" s="65">
        <v>8.3144382881701465E-2</v>
      </c>
      <c r="H51" s="65">
        <v>8.3144382881701465E-2</v>
      </c>
      <c r="I51" s="65">
        <v>8.3144382881701465E-2</v>
      </c>
      <c r="J51" s="65">
        <v>8.3144382881701465E-2</v>
      </c>
      <c r="L51" s="21"/>
    </row>
    <row r="52" spans="1:12" ht="3" customHeight="1" x14ac:dyDescent="0.2">
      <c r="A52" s="69"/>
      <c r="B52" s="69"/>
      <c r="C52" s="69"/>
      <c r="D52" s="70"/>
      <c r="E52" s="70"/>
      <c r="F52" s="70"/>
      <c r="G52" s="70"/>
      <c r="H52" s="70"/>
      <c r="I52" s="70"/>
      <c r="J52" s="70"/>
      <c r="L52" s="21"/>
    </row>
    <row r="53" spans="1:12" x14ac:dyDescent="0.2">
      <c r="A53" s="71" t="s">
        <v>109</v>
      </c>
      <c r="B53" s="69"/>
      <c r="C53" s="69"/>
      <c r="D53" s="70"/>
      <c r="E53" s="70"/>
      <c r="F53" s="65">
        <v>2.5000000000000001E-2</v>
      </c>
      <c r="G53" s="65">
        <v>2.5000000000000001E-2</v>
      </c>
      <c r="H53" s="65">
        <v>2.5000000000000001E-2</v>
      </c>
      <c r="I53" s="65">
        <v>2.5000000000000001E-2</v>
      </c>
      <c r="J53" s="65">
        <v>2.5000000000000001E-2</v>
      </c>
      <c r="L53" s="21"/>
    </row>
    <row r="54" spans="1:12" ht="3" customHeight="1" x14ac:dyDescent="0.2"/>
    <row r="55" spans="1:12" x14ac:dyDescent="0.2">
      <c r="A55" s="5" t="s">
        <v>27</v>
      </c>
      <c r="B55" s="5"/>
      <c r="C55" s="5"/>
      <c r="D55" s="6" t="str">
        <f t="shared" ref="D55:J55" si="21">D5</f>
        <v>20X1</v>
      </c>
      <c r="E55" s="6" t="str">
        <f t="shared" si="21"/>
        <v>20X2</v>
      </c>
      <c r="F55" s="6" t="str">
        <f t="shared" si="21"/>
        <v>20X3</v>
      </c>
      <c r="G55" s="6" t="str">
        <f t="shared" si="21"/>
        <v>20X4</v>
      </c>
      <c r="H55" s="6" t="str">
        <f t="shared" si="21"/>
        <v>20X5</v>
      </c>
      <c r="I55" s="6" t="str">
        <f t="shared" si="21"/>
        <v>20X6</v>
      </c>
      <c r="J55" s="6" t="str">
        <f t="shared" si="21"/>
        <v>20X7</v>
      </c>
    </row>
    <row r="56" spans="1:12" ht="3" customHeight="1" x14ac:dyDescent="0.2"/>
    <row r="57" spans="1:12" x14ac:dyDescent="0.2">
      <c r="A57" s="22" t="s">
        <v>28</v>
      </c>
      <c r="B57" s="22"/>
      <c r="C57" s="22"/>
      <c r="D57" s="23"/>
      <c r="E57" s="23"/>
    </row>
    <row r="58" spans="1:12" x14ac:dyDescent="0.2">
      <c r="A58" s="24" t="s">
        <v>29</v>
      </c>
      <c r="B58" s="24"/>
      <c r="C58" s="24"/>
      <c r="D58" s="25">
        <f>'Balance Sheet'!B10</f>
        <v>1773</v>
      </c>
      <c r="E58" s="25">
        <f>'Balance Sheet'!C10</f>
        <v>2000</v>
      </c>
      <c r="F58" s="67">
        <f ca="1">F120</f>
        <v>2000</v>
      </c>
      <c r="G58" s="67">
        <f t="shared" ref="G58:J58" ca="1" si="22">G120</f>
        <v>3322.5269522115632</v>
      </c>
      <c r="H58" s="67">
        <f t="shared" ca="1" si="22"/>
        <v>4812.3025149604373</v>
      </c>
      <c r="I58" s="67">
        <f t="shared" ca="1" si="22"/>
        <v>6495.9122813972135</v>
      </c>
      <c r="J58" s="67">
        <f t="shared" ca="1" si="22"/>
        <v>8441.136868400512</v>
      </c>
      <c r="L58" s="26"/>
    </row>
    <row r="59" spans="1:12" x14ac:dyDescent="0.2">
      <c r="A59" s="24" t="s">
        <v>30</v>
      </c>
      <c r="B59" s="24"/>
      <c r="C59" s="24"/>
      <c r="D59" s="25">
        <f>'Balance Sheet'!B11</f>
        <v>7750</v>
      </c>
      <c r="E59" s="25">
        <f>'Balance Sheet'!C11</f>
        <v>8852</v>
      </c>
      <c r="F59" s="25">
        <f>(F7/365)*F89</f>
        <v>9648.654934723043</v>
      </c>
      <c r="G59" s="25">
        <f>(G7/365)*G89</f>
        <v>10613.520428195348</v>
      </c>
      <c r="H59" s="25">
        <f>(H7/365)*H89</f>
        <v>11674.872471014884</v>
      </c>
      <c r="I59" s="25">
        <f>(I7/365)*I89</f>
        <v>12842.359718116375</v>
      </c>
      <c r="J59" s="25">
        <f>(J7/365)*J89</f>
        <v>14126.595689928014</v>
      </c>
      <c r="L59" s="26"/>
    </row>
    <row r="60" spans="1:12" x14ac:dyDescent="0.2">
      <c r="A60" s="24" t="s">
        <v>31</v>
      </c>
      <c r="B60" s="24"/>
      <c r="C60" s="24"/>
      <c r="D60" s="25">
        <f>'Balance Sheet'!B12</f>
        <v>4800</v>
      </c>
      <c r="E60" s="25">
        <f>'Balance Sheet'!C12</f>
        <v>5700</v>
      </c>
      <c r="F60" s="25">
        <f>(F19/365)*F90</f>
        <v>6095.2569001378561</v>
      </c>
      <c r="G60" s="25">
        <f>(G19/365)*G90</f>
        <v>6705.0483599389909</v>
      </c>
      <c r="H60" s="25">
        <f>(H19/365)*H90</f>
        <v>7375.4070225498481</v>
      </c>
      <c r="I60" s="25">
        <f>(I19/365)*I90</f>
        <v>8113.0281201655071</v>
      </c>
      <c r="J60" s="25">
        <f>(J19/365)*J90</f>
        <v>8924.2867147336892</v>
      </c>
      <c r="L60" s="26"/>
    </row>
    <row r="61" spans="1:12" x14ac:dyDescent="0.2">
      <c r="A61" s="24" t="s">
        <v>32</v>
      </c>
      <c r="B61" s="24"/>
      <c r="C61" s="24"/>
      <c r="D61" s="25">
        <f>'Balance Sheet'!B13</f>
        <v>456</v>
      </c>
      <c r="E61" s="25">
        <f>'Balance Sheet'!C13</f>
        <v>1849</v>
      </c>
      <c r="F61" s="26">
        <f>E61</f>
        <v>1849</v>
      </c>
      <c r="G61" s="26">
        <f t="shared" ref="G61:J61" si="23">F61</f>
        <v>1849</v>
      </c>
      <c r="H61" s="26">
        <f t="shared" si="23"/>
        <v>1849</v>
      </c>
      <c r="I61" s="26">
        <f t="shared" si="23"/>
        <v>1849</v>
      </c>
      <c r="J61" s="26">
        <f t="shared" si="23"/>
        <v>1849</v>
      </c>
      <c r="L61" s="26"/>
    </row>
    <row r="62" spans="1:12" x14ac:dyDescent="0.2">
      <c r="A62" s="27" t="s">
        <v>33</v>
      </c>
      <c r="B62" s="27"/>
      <c r="C62" s="27"/>
      <c r="D62" s="28">
        <f>SUM(D58:D61)</f>
        <v>14779</v>
      </c>
      <c r="E62" s="28">
        <f>SUM(E58:E61)</f>
        <v>18401</v>
      </c>
      <c r="F62" s="28">
        <f t="shared" ref="F62:J62" ca="1" si="24">SUM(F58:F61)</f>
        <v>19592.911834860897</v>
      </c>
      <c r="G62" s="28">
        <f t="shared" ca="1" si="24"/>
        <v>22490.095740345903</v>
      </c>
      <c r="H62" s="28">
        <f t="shared" ca="1" si="24"/>
        <v>25711.582008525169</v>
      </c>
      <c r="I62" s="28">
        <f t="shared" ca="1" si="24"/>
        <v>29300.300119679094</v>
      </c>
      <c r="J62" s="28">
        <f t="shared" ca="1" si="24"/>
        <v>33341.019273062215</v>
      </c>
      <c r="L62" s="26"/>
    </row>
    <row r="63" spans="1:12" ht="3" customHeight="1" x14ac:dyDescent="0.2">
      <c r="A63" s="29"/>
      <c r="B63" s="29"/>
      <c r="C63" s="29"/>
      <c r="D63" s="23"/>
      <c r="E63" s="23"/>
      <c r="L63" s="26"/>
    </row>
    <row r="64" spans="1:12" x14ac:dyDescent="0.2">
      <c r="A64" s="22" t="s">
        <v>34</v>
      </c>
      <c r="B64" s="22"/>
      <c r="C64" s="22"/>
      <c r="D64" s="23"/>
      <c r="E64" s="23"/>
      <c r="L64" s="26"/>
    </row>
    <row r="65" spans="1:12" x14ac:dyDescent="0.2">
      <c r="A65" s="24" t="s">
        <v>35</v>
      </c>
      <c r="B65" s="24"/>
      <c r="C65" s="24"/>
      <c r="D65" s="25">
        <f>'Balance Sheet'!B17</f>
        <v>10913</v>
      </c>
      <c r="E65" s="25">
        <f>'Balance Sheet'!C17</f>
        <v>10932</v>
      </c>
      <c r="F65" s="67">
        <f>F158</f>
        <v>11159.213165529469</v>
      </c>
      <c r="G65" s="67">
        <f t="shared" ref="G65:J65" si="25">G158</f>
        <v>11559.147647611884</v>
      </c>
      <c r="H65" s="67">
        <f t="shared" si="25"/>
        <v>12099.07557790254</v>
      </c>
      <c r="I65" s="67">
        <f t="shared" si="25"/>
        <v>12742.996301222263</v>
      </c>
      <c r="J65" s="67">
        <f t="shared" si="25"/>
        <v>13451.30909687396</v>
      </c>
      <c r="L65" s="26"/>
    </row>
    <row r="66" spans="1:12" ht="3" customHeight="1" x14ac:dyDescent="0.2">
      <c r="D66" s="23"/>
      <c r="E66" s="23"/>
      <c r="L66" s="26"/>
    </row>
    <row r="67" spans="1:12" x14ac:dyDescent="0.2">
      <c r="A67" s="30" t="s">
        <v>36</v>
      </c>
      <c r="B67" s="30"/>
      <c r="C67" s="30"/>
      <c r="D67" s="28">
        <f>D62+D65</f>
        <v>25692</v>
      </c>
      <c r="E67" s="28">
        <f>E62+E65</f>
        <v>29333</v>
      </c>
      <c r="F67" s="28">
        <f t="shared" ref="F67:J67" ca="1" si="26">F62+F65</f>
        <v>30752.125000390366</v>
      </c>
      <c r="G67" s="28">
        <f t="shared" ca="1" si="26"/>
        <v>34049.243387957787</v>
      </c>
      <c r="H67" s="28">
        <f t="shared" ca="1" si="26"/>
        <v>37810.657586427711</v>
      </c>
      <c r="I67" s="28">
        <f t="shared" ca="1" si="26"/>
        <v>42043.296420901359</v>
      </c>
      <c r="J67" s="28">
        <f t="shared" ca="1" si="26"/>
        <v>46792.328369936178</v>
      </c>
      <c r="L67" s="26"/>
    </row>
    <row r="68" spans="1:12" ht="3" customHeight="1" x14ac:dyDescent="0.2">
      <c r="D68" s="23"/>
      <c r="E68" s="23"/>
      <c r="L68" s="26"/>
    </row>
    <row r="69" spans="1:12" x14ac:dyDescent="0.2">
      <c r="A69" s="22" t="s">
        <v>37</v>
      </c>
      <c r="B69" s="22"/>
      <c r="C69" s="22"/>
      <c r="D69" s="23"/>
      <c r="E69" s="23"/>
      <c r="L69" s="26"/>
    </row>
    <row r="70" spans="1:12" x14ac:dyDescent="0.2">
      <c r="A70" s="24" t="s">
        <v>38</v>
      </c>
      <c r="B70" s="24"/>
      <c r="C70" s="24"/>
      <c r="D70" s="25">
        <f>'Balance Sheet'!B24</f>
        <v>5665</v>
      </c>
      <c r="E70" s="25">
        <f>'Balance Sheet'!C24</f>
        <v>6656</v>
      </c>
      <c r="F70" s="25">
        <f>(F19/365)*F91</f>
        <v>7154.5899535301014</v>
      </c>
      <c r="G70" s="25">
        <f>(G19/365)*G91</f>
        <v>7870.3609084742611</v>
      </c>
      <c r="H70" s="25">
        <f>(H19/365)*H91</f>
        <v>8657.2254215465546</v>
      </c>
      <c r="I70" s="25">
        <f>(I19/365)*I91</f>
        <v>9523.0423314775344</v>
      </c>
      <c r="J70" s="25">
        <f>(J19/365)*J91</f>
        <v>10475.294662348311</v>
      </c>
      <c r="L70" s="26"/>
    </row>
    <row r="71" spans="1:12" x14ac:dyDescent="0.2">
      <c r="A71" s="24" t="s">
        <v>39</v>
      </c>
      <c r="B71" s="24"/>
      <c r="C71" s="24"/>
      <c r="D71" s="25">
        <f>'Balance Sheet'!B25</f>
        <v>792</v>
      </c>
      <c r="E71" s="25">
        <f>'Balance Sheet'!C25</f>
        <v>1375.2681067344347</v>
      </c>
      <c r="F71" s="68">
        <f ca="1">F133</f>
        <v>31.959014505036976</v>
      </c>
      <c r="G71" s="68">
        <f t="shared" ref="G71:J71" ca="1" si="27">G133</f>
        <v>0</v>
      </c>
      <c r="H71" s="68">
        <f t="shared" ca="1" si="27"/>
        <v>0</v>
      </c>
      <c r="I71" s="68">
        <f t="shared" ca="1" si="27"/>
        <v>0</v>
      </c>
      <c r="J71" s="68">
        <f t="shared" ca="1" si="27"/>
        <v>0</v>
      </c>
      <c r="L71" s="26"/>
    </row>
    <row r="72" spans="1:12" x14ac:dyDescent="0.2">
      <c r="A72" s="24" t="s">
        <v>40</v>
      </c>
      <c r="B72" s="24"/>
      <c r="C72" s="24"/>
      <c r="D72" s="25">
        <f>'Balance Sheet'!B26</f>
        <v>500</v>
      </c>
      <c r="E72" s="25">
        <f>'Balance Sheet'!C26</f>
        <v>500</v>
      </c>
      <c r="F72" s="68">
        <f>F138</f>
        <v>500</v>
      </c>
      <c r="G72" s="68">
        <f t="shared" ref="G72:J72" si="28">G138</f>
        <v>500</v>
      </c>
      <c r="H72" s="68">
        <f t="shared" si="28"/>
        <v>500</v>
      </c>
      <c r="I72" s="68">
        <f t="shared" si="28"/>
        <v>500</v>
      </c>
      <c r="J72" s="68">
        <f t="shared" si="28"/>
        <v>500</v>
      </c>
      <c r="L72" s="26"/>
    </row>
    <row r="73" spans="1:12" x14ac:dyDescent="0.2">
      <c r="A73" s="27" t="s">
        <v>41</v>
      </c>
      <c r="B73" s="27"/>
      <c r="C73" s="27"/>
      <c r="D73" s="28">
        <f>SUM(D70:D72)</f>
        <v>6957</v>
      </c>
      <c r="E73" s="28">
        <f>SUM(E70:E72)</f>
        <v>8531.2681067344347</v>
      </c>
      <c r="F73" s="28">
        <f t="shared" ref="F73:J73" ca="1" si="29">SUM(F70:F72)</f>
        <v>7686.5489680351384</v>
      </c>
      <c r="G73" s="28">
        <f t="shared" ca="1" si="29"/>
        <v>8370.3609084742602</v>
      </c>
      <c r="H73" s="28">
        <f t="shared" ca="1" si="29"/>
        <v>9157.2254215465546</v>
      </c>
      <c r="I73" s="28">
        <f t="shared" ca="1" si="29"/>
        <v>10023.042331477534</v>
      </c>
      <c r="J73" s="28">
        <f t="shared" ca="1" si="29"/>
        <v>10975.294662348311</v>
      </c>
      <c r="L73" s="26"/>
    </row>
    <row r="74" spans="1:12" ht="3" customHeight="1" x14ac:dyDescent="0.2">
      <c r="A74" s="29"/>
      <c r="B74" s="29"/>
      <c r="C74" s="29"/>
      <c r="D74" s="23"/>
      <c r="E74" s="23"/>
      <c r="L74" s="26"/>
    </row>
    <row r="75" spans="1:12" x14ac:dyDescent="0.2">
      <c r="A75" s="22" t="s">
        <v>42</v>
      </c>
      <c r="B75" s="22"/>
      <c r="C75" s="22"/>
      <c r="D75" s="23"/>
      <c r="E75" s="23"/>
      <c r="L75" s="26"/>
    </row>
    <row r="76" spans="1:12" x14ac:dyDescent="0.2">
      <c r="A76" s="24" t="s">
        <v>43</v>
      </c>
      <c r="B76" s="24"/>
      <c r="C76" s="24"/>
      <c r="D76" s="25">
        <f>'Balance Sheet'!B30</f>
        <v>5000</v>
      </c>
      <c r="E76" s="25">
        <f>'Balance Sheet'!C30</f>
        <v>4500</v>
      </c>
      <c r="F76" s="68">
        <f>F137</f>
        <v>4000</v>
      </c>
      <c r="G76" s="68">
        <f t="shared" ref="G76:J76" si="30">G137</f>
        <v>3500</v>
      </c>
      <c r="H76" s="68">
        <f t="shared" si="30"/>
        <v>3000</v>
      </c>
      <c r="I76" s="68">
        <f t="shared" si="30"/>
        <v>2500</v>
      </c>
      <c r="J76" s="68">
        <f t="shared" si="30"/>
        <v>2000</v>
      </c>
      <c r="L76" s="26"/>
    </row>
    <row r="77" spans="1:12" ht="3" customHeight="1" x14ac:dyDescent="0.2">
      <c r="A77" s="29"/>
      <c r="B77" s="29"/>
      <c r="C77" s="29"/>
      <c r="D77" s="23"/>
      <c r="E77" s="23"/>
      <c r="L77" s="26"/>
    </row>
    <row r="78" spans="1:12" x14ac:dyDescent="0.2">
      <c r="A78" s="30" t="s">
        <v>44</v>
      </c>
      <c r="B78" s="30"/>
      <c r="C78" s="30"/>
      <c r="D78" s="28">
        <f>D73+D76</f>
        <v>11957</v>
      </c>
      <c r="E78" s="28">
        <f t="shared" ref="E78:J78" si="31">E73+E76</f>
        <v>13031.268106734435</v>
      </c>
      <c r="F78" s="28">
        <f t="shared" ca="1" si="31"/>
        <v>11686.548968035138</v>
      </c>
      <c r="G78" s="28">
        <f t="shared" ca="1" si="31"/>
        <v>11870.36090847426</v>
      </c>
      <c r="H78" s="28">
        <f t="shared" ca="1" si="31"/>
        <v>12157.225421546555</v>
      </c>
      <c r="I78" s="28">
        <f t="shared" ca="1" si="31"/>
        <v>12523.042331477534</v>
      </c>
      <c r="J78" s="28">
        <f t="shared" ca="1" si="31"/>
        <v>12975.294662348311</v>
      </c>
      <c r="L78" s="26"/>
    </row>
    <row r="79" spans="1:12" ht="3" customHeight="1" x14ac:dyDescent="0.2">
      <c r="D79" s="23"/>
      <c r="E79" s="23"/>
      <c r="L79" s="26"/>
    </row>
    <row r="80" spans="1:12" x14ac:dyDescent="0.2">
      <c r="A80" s="29" t="s">
        <v>45</v>
      </c>
      <c r="B80" s="29"/>
      <c r="C80" s="29"/>
      <c r="D80" s="25">
        <f>'Balance Sheet'!B35</f>
        <v>15</v>
      </c>
      <c r="E80" s="25">
        <f>'Balance Sheet'!C35</f>
        <v>15</v>
      </c>
      <c r="F80" s="26">
        <f>E80</f>
        <v>15</v>
      </c>
      <c r="G80" s="26">
        <f t="shared" ref="G80:J81" si="32">F80</f>
        <v>15</v>
      </c>
      <c r="H80" s="26">
        <f t="shared" si="32"/>
        <v>15</v>
      </c>
      <c r="I80" s="26">
        <f t="shared" si="32"/>
        <v>15</v>
      </c>
      <c r="J80" s="26">
        <f t="shared" si="32"/>
        <v>15</v>
      </c>
      <c r="L80" s="26"/>
    </row>
    <row r="81" spans="1:12" x14ac:dyDescent="0.2">
      <c r="A81" s="29" t="s">
        <v>46</v>
      </c>
      <c r="B81" s="29"/>
      <c r="C81" s="29"/>
      <c r="D81" s="25">
        <f>'Balance Sheet'!B36</f>
        <v>5000</v>
      </c>
      <c r="E81" s="25">
        <f>'Balance Sheet'!C36</f>
        <v>5000</v>
      </c>
      <c r="F81" s="26">
        <f>E81</f>
        <v>5000</v>
      </c>
      <c r="G81" s="26">
        <f t="shared" si="32"/>
        <v>5000</v>
      </c>
      <c r="H81" s="26">
        <f t="shared" si="32"/>
        <v>5000</v>
      </c>
      <c r="I81" s="26">
        <f t="shared" si="32"/>
        <v>5000</v>
      </c>
      <c r="J81" s="26">
        <f t="shared" si="32"/>
        <v>5000</v>
      </c>
      <c r="L81" s="26"/>
    </row>
    <row r="82" spans="1:12" x14ac:dyDescent="0.2">
      <c r="A82" s="29" t="s">
        <v>47</v>
      </c>
      <c r="B82" s="29"/>
      <c r="C82" s="29"/>
      <c r="D82" s="25">
        <f>'Balance Sheet'!B37</f>
        <v>8720</v>
      </c>
      <c r="E82" s="25">
        <f>'Balance Sheet'!C37</f>
        <v>11286.731893265565</v>
      </c>
      <c r="F82" s="26">
        <f ca="1">E82+F37</f>
        <v>14050.576032355228</v>
      </c>
      <c r="G82" s="26">
        <f ca="1">F82+G37</f>
        <v>17163.882479483524</v>
      </c>
      <c r="H82" s="26">
        <f ca="1">G82+H37</f>
        <v>20638.432164881153</v>
      </c>
      <c r="I82" s="26">
        <f ca="1">H82+I37</f>
        <v>24505.254089423819</v>
      </c>
      <c r="J82" s="26">
        <f ca="1">I82+J37</f>
        <v>28802.033707587856</v>
      </c>
      <c r="L82" s="26"/>
    </row>
    <row r="83" spans="1:12" x14ac:dyDescent="0.2">
      <c r="A83" s="30" t="s">
        <v>48</v>
      </c>
      <c r="B83" s="30"/>
      <c r="C83" s="30"/>
      <c r="D83" s="28">
        <f>SUM(D80:D82)</f>
        <v>13735</v>
      </c>
      <c r="E83" s="28">
        <f t="shared" ref="E83:J83" si="33">SUM(E80:E82)</f>
        <v>16301.731893265565</v>
      </c>
      <c r="F83" s="28">
        <f t="shared" ca="1" si="33"/>
        <v>19065.576032355228</v>
      </c>
      <c r="G83" s="28">
        <f t="shared" ca="1" si="33"/>
        <v>22178.882479483524</v>
      </c>
      <c r="H83" s="28">
        <f t="shared" ca="1" si="33"/>
        <v>25653.432164881153</v>
      </c>
      <c r="I83" s="28">
        <f t="shared" ca="1" si="33"/>
        <v>29520.254089423819</v>
      </c>
      <c r="J83" s="28">
        <f t="shared" ca="1" si="33"/>
        <v>33817.033707587856</v>
      </c>
      <c r="L83" s="26"/>
    </row>
    <row r="84" spans="1:12" ht="3" customHeight="1" x14ac:dyDescent="0.2">
      <c r="D84" s="23"/>
      <c r="E84" s="23"/>
      <c r="L84" s="26"/>
    </row>
    <row r="85" spans="1:12" x14ac:dyDescent="0.2">
      <c r="A85" s="3" t="s">
        <v>49</v>
      </c>
      <c r="B85" s="3"/>
      <c r="C85" s="3"/>
      <c r="D85" s="9">
        <f>D78+D83</f>
        <v>25692</v>
      </c>
      <c r="E85" s="9">
        <f t="shared" ref="E85:J85" si="34">E78+E83</f>
        <v>29333</v>
      </c>
      <c r="F85" s="9">
        <f t="shared" ca="1" si="34"/>
        <v>30752.125000390366</v>
      </c>
      <c r="G85" s="9">
        <f t="shared" ca="1" si="34"/>
        <v>34049.243387957787</v>
      </c>
      <c r="H85" s="9">
        <f t="shared" ca="1" si="34"/>
        <v>37810.657586427711</v>
      </c>
      <c r="I85" s="9">
        <f t="shared" ca="1" si="34"/>
        <v>42043.296420901352</v>
      </c>
      <c r="J85" s="9">
        <f t="shared" ca="1" si="34"/>
        <v>46792.328369936164</v>
      </c>
      <c r="L85" s="26"/>
    </row>
    <row r="86" spans="1:12" s="7" customFormat="1" x14ac:dyDescent="0.2">
      <c r="A86" s="31" t="s">
        <v>50</v>
      </c>
      <c r="B86" s="31"/>
      <c r="C86" s="31"/>
      <c r="D86" s="32">
        <f>D67-D85</f>
        <v>0</v>
      </c>
      <c r="E86" s="32">
        <f t="shared" ref="E86:J86" si="35">E67-E85</f>
        <v>0</v>
      </c>
      <c r="F86" s="32">
        <f t="shared" ca="1" si="35"/>
        <v>0</v>
      </c>
      <c r="G86" s="32">
        <f t="shared" ca="1" si="35"/>
        <v>0</v>
      </c>
      <c r="H86" s="32">
        <f t="shared" ca="1" si="35"/>
        <v>0</v>
      </c>
      <c r="I86" s="32">
        <f t="shared" ca="1" si="35"/>
        <v>0</v>
      </c>
      <c r="J86" s="32">
        <f t="shared" ca="1" si="35"/>
        <v>0</v>
      </c>
      <c r="L86" s="26"/>
    </row>
    <row r="87" spans="1:12" ht="3" customHeight="1" x14ac:dyDescent="0.2">
      <c r="D87" s="23"/>
      <c r="E87" s="23"/>
    </row>
    <row r="88" spans="1:12" x14ac:dyDescent="0.2">
      <c r="A88" s="33" t="s">
        <v>51</v>
      </c>
      <c r="B88" s="33"/>
      <c r="C88" s="33"/>
      <c r="D88" s="34"/>
      <c r="E88" s="34"/>
      <c r="F88" s="16"/>
      <c r="G88" s="16"/>
      <c r="H88" s="16"/>
      <c r="I88" s="16"/>
      <c r="J88" s="16"/>
    </row>
    <row r="89" spans="1:12" x14ac:dyDescent="0.2">
      <c r="A89" s="35" t="s">
        <v>52</v>
      </c>
      <c r="B89" s="35"/>
      <c r="C89" s="35"/>
      <c r="D89" s="17">
        <f>D59/(D7/365)</f>
        <v>37.994278192661042</v>
      </c>
      <c r="E89" s="17">
        <f>E59/(E7/365)</f>
        <v>38.69807885785464</v>
      </c>
      <c r="F89" s="18">
        <f>AVERAGE($D89:$E89)</f>
        <v>38.346178525257841</v>
      </c>
      <c r="G89" s="18">
        <f t="shared" ref="G89:J89" si="36">AVERAGE($D89:$E89)</f>
        <v>38.346178525257841</v>
      </c>
      <c r="H89" s="18">
        <f t="shared" si="36"/>
        <v>38.346178525257841</v>
      </c>
      <c r="I89" s="18">
        <f t="shared" si="36"/>
        <v>38.346178525257841</v>
      </c>
      <c r="J89" s="18">
        <f t="shared" si="36"/>
        <v>38.346178525257841</v>
      </c>
    </row>
    <row r="90" spans="1:12" x14ac:dyDescent="0.2">
      <c r="A90" s="35" t="s">
        <v>53</v>
      </c>
      <c r="B90" s="35"/>
      <c r="C90" s="35"/>
      <c r="D90" s="17">
        <f>D60/(D19/365)</f>
        <v>27.188081936685286</v>
      </c>
      <c r="E90" s="17">
        <f>E60/(E19/365)</f>
        <v>28.687055319618334</v>
      </c>
      <c r="F90" s="18">
        <f t="shared" ref="F90:J91" si="37">AVERAGE($D90:$E90)</f>
        <v>27.937568628151809</v>
      </c>
      <c r="G90" s="18">
        <f t="shared" si="37"/>
        <v>27.937568628151809</v>
      </c>
      <c r="H90" s="18">
        <f t="shared" si="37"/>
        <v>27.937568628151809</v>
      </c>
      <c r="I90" s="18">
        <f t="shared" si="37"/>
        <v>27.937568628151809</v>
      </c>
      <c r="J90" s="18">
        <f t="shared" si="37"/>
        <v>27.937568628151809</v>
      </c>
    </row>
    <row r="91" spans="1:12" x14ac:dyDescent="0.2">
      <c r="A91" s="35" t="s">
        <v>54</v>
      </c>
      <c r="B91" s="35"/>
      <c r="C91" s="35"/>
      <c r="D91" s="17">
        <f>D70/(D19/365)</f>
        <v>32.087600869025451</v>
      </c>
      <c r="E91" s="17">
        <f>E70/(E19/365)</f>
        <v>33.498428106557832</v>
      </c>
      <c r="F91" s="18">
        <f t="shared" si="37"/>
        <v>32.793014487791638</v>
      </c>
      <c r="G91" s="18">
        <f t="shared" si="37"/>
        <v>32.793014487791638</v>
      </c>
      <c r="H91" s="18">
        <f t="shared" si="37"/>
        <v>32.793014487791638</v>
      </c>
      <c r="I91" s="18">
        <f t="shared" si="37"/>
        <v>32.793014487791638</v>
      </c>
      <c r="J91" s="18">
        <f t="shared" si="37"/>
        <v>32.793014487791638</v>
      </c>
    </row>
    <row r="92" spans="1:12" ht="5.0999999999999996" customHeight="1" x14ac:dyDescent="0.2"/>
    <row r="93" spans="1:12" x14ac:dyDescent="0.2">
      <c r="A93" s="5" t="s">
        <v>55</v>
      </c>
      <c r="B93" s="5"/>
      <c r="C93" s="5"/>
      <c r="D93" s="6" t="str">
        <f t="shared" ref="D93:J93" si="38">D55</f>
        <v>20X1</v>
      </c>
      <c r="E93" s="6" t="str">
        <f t="shared" si="38"/>
        <v>20X2</v>
      </c>
      <c r="F93" s="6" t="str">
        <f t="shared" si="38"/>
        <v>20X3</v>
      </c>
      <c r="G93" s="6" t="str">
        <f t="shared" si="38"/>
        <v>20X4</v>
      </c>
      <c r="H93" s="6" t="str">
        <f t="shared" si="38"/>
        <v>20X5</v>
      </c>
      <c r="I93" s="6" t="str">
        <f t="shared" si="38"/>
        <v>20X6</v>
      </c>
      <c r="J93" s="6" t="str">
        <f t="shared" si="38"/>
        <v>20X7</v>
      </c>
      <c r="L93" t="s">
        <v>100</v>
      </c>
    </row>
    <row r="94" spans="1:12" ht="3" customHeight="1" x14ac:dyDescent="0.2"/>
    <row r="95" spans="1:12" ht="11.25" customHeight="1" x14ac:dyDescent="0.2">
      <c r="A95" s="3" t="s">
        <v>56</v>
      </c>
      <c r="B95" s="3"/>
      <c r="C95" s="3"/>
    </row>
    <row r="96" spans="1:12" x14ac:dyDescent="0.2">
      <c r="A96" s="22" t="s">
        <v>23</v>
      </c>
      <c r="B96" s="22"/>
      <c r="C96" s="22"/>
      <c r="D96" s="26"/>
      <c r="E96" s="26"/>
      <c r="F96" s="26">
        <f ca="1">F37</f>
        <v>2763.8441390896633</v>
      </c>
      <c r="G96" s="26">
        <f ca="1">G37</f>
        <v>3113.306447128296</v>
      </c>
      <c r="H96" s="26">
        <f ca="1">H37</f>
        <v>3474.5496853976301</v>
      </c>
      <c r="I96" s="26">
        <f ca="1">I37</f>
        <v>3866.8219245426676</v>
      </c>
      <c r="J96" s="26">
        <f ca="1">J37</f>
        <v>4296.7796181640351</v>
      </c>
    </row>
    <row r="97" spans="1:10" ht="3" customHeight="1" x14ac:dyDescent="0.2">
      <c r="A97" s="22"/>
      <c r="B97" s="22"/>
      <c r="C97" s="22"/>
      <c r="D97" s="26"/>
      <c r="E97" s="26"/>
      <c r="F97" s="26"/>
      <c r="G97" s="26"/>
      <c r="H97" s="26"/>
      <c r="I97" s="26"/>
      <c r="J97" s="26"/>
    </row>
    <row r="98" spans="1:10" x14ac:dyDescent="0.2">
      <c r="A98" s="36" t="s">
        <v>57</v>
      </c>
      <c r="B98" s="36"/>
      <c r="C98" s="36"/>
    </row>
    <row r="99" spans="1:10" x14ac:dyDescent="0.2">
      <c r="A99" s="24" t="s">
        <v>24</v>
      </c>
      <c r="B99" s="24"/>
      <c r="C99" s="24"/>
      <c r="D99" s="26"/>
      <c r="E99" s="26"/>
      <c r="F99" s="68">
        <f>F155</f>
        <v>3272.7868344705316</v>
      </c>
      <c r="G99" s="68">
        <f t="shared" ref="G99:J99" si="39">G155</f>
        <v>3600.0655179175851</v>
      </c>
      <c r="H99" s="68">
        <f t="shared" si="39"/>
        <v>3960.0720697093434</v>
      </c>
      <c r="I99" s="68">
        <f t="shared" si="39"/>
        <v>4356.0792766802788</v>
      </c>
      <c r="J99" s="68">
        <f t="shared" si="39"/>
        <v>4791.6872043483063</v>
      </c>
    </row>
    <row r="100" spans="1:10" x14ac:dyDescent="0.2">
      <c r="A100" s="24" t="s">
        <v>25</v>
      </c>
      <c r="B100" s="24"/>
      <c r="C100" s="24"/>
      <c r="D100" s="26"/>
      <c r="E100" s="26"/>
      <c r="F100" s="26">
        <f>F41</f>
        <v>0</v>
      </c>
      <c r="G100" s="26">
        <f>G41</f>
        <v>0</v>
      </c>
      <c r="H100" s="26">
        <f>H41</f>
        <v>0</v>
      </c>
      <c r="I100" s="26">
        <f>I41</f>
        <v>0</v>
      </c>
      <c r="J100" s="26">
        <f>J41</f>
        <v>0</v>
      </c>
    </row>
    <row r="101" spans="1:10" ht="3" customHeight="1" x14ac:dyDescent="0.2"/>
    <row r="102" spans="1:10" x14ac:dyDescent="0.2">
      <c r="A102" s="36" t="s">
        <v>58</v>
      </c>
      <c r="B102" s="36"/>
      <c r="C102" s="36"/>
    </row>
    <row r="103" spans="1:10" x14ac:dyDescent="0.2">
      <c r="A103" s="24" t="s">
        <v>30</v>
      </c>
      <c r="B103" s="24"/>
      <c r="C103" s="24"/>
      <c r="F103" s="26">
        <f>-(F59-E59)</f>
        <v>-796.65493472304297</v>
      </c>
      <c r="G103" s="26">
        <f t="shared" ref="G103:J104" si="40">-(G59-F59)</f>
        <v>-964.86549347230539</v>
      </c>
      <c r="H103" s="26">
        <f t="shared" si="40"/>
        <v>-1061.3520428195352</v>
      </c>
      <c r="I103" s="26">
        <f t="shared" si="40"/>
        <v>-1167.4872471014914</v>
      </c>
      <c r="J103" s="26">
        <f t="shared" si="40"/>
        <v>-1284.2359718116386</v>
      </c>
    </row>
    <row r="104" spans="1:10" x14ac:dyDescent="0.2">
      <c r="A104" s="24" t="s">
        <v>31</v>
      </c>
      <c r="B104" s="24"/>
      <c r="C104" s="24"/>
      <c r="F104" s="26">
        <f>-(F60-E60)</f>
        <v>-395.25690013785606</v>
      </c>
      <c r="G104" s="26">
        <f t="shared" si="40"/>
        <v>-609.79145980113481</v>
      </c>
      <c r="H104" s="26">
        <f t="shared" si="40"/>
        <v>-670.35866261085721</v>
      </c>
      <c r="I104" s="26">
        <f t="shared" si="40"/>
        <v>-737.62109761565898</v>
      </c>
      <c r="J104" s="26">
        <f t="shared" si="40"/>
        <v>-811.25859456818216</v>
      </c>
    </row>
    <row r="105" spans="1:10" x14ac:dyDescent="0.2">
      <c r="A105" s="24" t="s">
        <v>38</v>
      </c>
      <c r="B105" s="24"/>
      <c r="C105" s="24"/>
      <c r="F105" s="26">
        <f>F70-E70</f>
        <v>498.58995353010141</v>
      </c>
      <c r="G105" s="26">
        <f t="shared" ref="G105:J105" si="41">G70-F70</f>
        <v>715.77095494415971</v>
      </c>
      <c r="H105" s="26">
        <f t="shared" si="41"/>
        <v>786.86451307229345</v>
      </c>
      <c r="I105" s="26">
        <f t="shared" si="41"/>
        <v>865.81690993097982</v>
      </c>
      <c r="J105" s="26">
        <f t="shared" si="41"/>
        <v>952.25233087077686</v>
      </c>
    </row>
    <row r="106" spans="1:10" ht="5.0999999999999996" customHeight="1" x14ac:dyDescent="0.2">
      <c r="A106" s="37"/>
      <c r="B106" s="37"/>
      <c r="C106" s="37"/>
      <c r="D106" s="3"/>
      <c r="E106" s="3"/>
      <c r="F106" s="10"/>
      <c r="G106" s="10"/>
      <c r="H106" s="10"/>
      <c r="I106" s="10"/>
      <c r="J106" s="10"/>
    </row>
    <row r="107" spans="1:10" x14ac:dyDescent="0.2">
      <c r="A107" s="38" t="s">
        <v>59</v>
      </c>
      <c r="B107" s="38"/>
      <c r="C107" s="38"/>
      <c r="D107" s="39"/>
      <c r="E107" s="39"/>
      <c r="F107" s="40">
        <f ca="1">F96+F99+F100+F103+F104+F105</f>
        <v>5343.3090922293977</v>
      </c>
      <c r="G107" s="40">
        <f t="shared" ref="G107:J107" ca="1" si="42">G96+G99+G100+G103+G104+G105</f>
        <v>5854.4859667166002</v>
      </c>
      <c r="H107" s="40">
        <f t="shared" ca="1" si="42"/>
        <v>6489.7755627488741</v>
      </c>
      <c r="I107" s="40">
        <f t="shared" ca="1" si="42"/>
        <v>7183.6097664367762</v>
      </c>
      <c r="J107" s="40">
        <f t="shared" ca="1" si="42"/>
        <v>7945.2245870032984</v>
      </c>
    </row>
    <row r="108" spans="1:10" ht="3" customHeight="1" x14ac:dyDescent="0.2"/>
    <row r="109" spans="1:10" x14ac:dyDescent="0.2">
      <c r="A109" s="3" t="s">
        <v>60</v>
      </c>
      <c r="B109" s="3"/>
      <c r="C109" s="3"/>
    </row>
    <row r="110" spans="1:10" x14ac:dyDescent="0.2">
      <c r="A110" s="24" t="s">
        <v>61</v>
      </c>
      <c r="B110" s="24"/>
      <c r="C110" s="24"/>
      <c r="F110" s="68">
        <f>-F153</f>
        <v>-3500</v>
      </c>
      <c r="G110" s="68">
        <f t="shared" ref="G110:J110" si="43">-G153</f>
        <v>-4000</v>
      </c>
      <c r="H110" s="68">
        <f t="shared" si="43"/>
        <v>-4500</v>
      </c>
      <c r="I110" s="68">
        <f t="shared" si="43"/>
        <v>-5000</v>
      </c>
      <c r="J110" s="68">
        <f t="shared" si="43"/>
        <v>-5500</v>
      </c>
    </row>
    <row r="111" spans="1:10" x14ac:dyDescent="0.2">
      <c r="A111" s="38" t="s">
        <v>62</v>
      </c>
      <c r="B111" s="38"/>
      <c r="C111" s="38"/>
      <c r="D111" s="39"/>
      <c r="E111" s="39"/>
      <c r="F111" s="40">
        <f>F110</f>
        <v>-3500</v>
      </c>
      <c r="G111" s="40">
        <f t="shared" ref="G111:J111" si="44">G110</f>
        <v>-4000</v>
      </c>
      <c r="H111" s="40">
        <f t="shared" si="44"/>
        <v>-4500</v>
      </c>
      <c r="I111" s="40">
        <f t="shared" si="44"/>
        <v>-5000</v>
      </c>
      <c r="J111" s="40">
        <f t="shared" si="44"/>
        <v>-5500</v>
      </c>
    </row>
    <row r="112" spans="1:10" ht="3" customHeight="1" x14ac:dyDescent="0.2"/>
    <row r="113" spans="1:10" x14ac:dyDescent="0.2">
      <c r="A113" s="3" t="s">
        <v>63</v>
      </c>
      <c r="B113" s="3"/>
      <c r="C113" s="3"/>
    </row>
    <row r="114" spans="1:10" x14ac:dyDescent="0.2">
      <c r="A114" s="24" t="s">
        <v>64</v>
      </c>
      <c r="B114" s="24"/>
      <c r="C114" s="24"/>
      <c r="F114" s="68">
        <f ca="1">F133-E133</f>
        <v>-1343.3090922293977</v>
      </c>
      <c r="G114" s="68">
        <f t="shared" ref="G114:J114" ca="1" si="45">G133-F133</f>
        <v>-31.959014505036976</v>
      </c>
      <c r="H114" s="68">
        <f t="shared" ca="1" si="45"/>
        <v>0</v>
      </c>
      <c r="I114" s="68">
        <f t="shared" ca="1" si="45"/>
        <v>0</v>
      </c>
      <c r="J114" s="68">
        <f t="shared" ca="1" si="45"/>
        <v>0</v>
      </c>
    </row>
    <row r="115" spans="1:10" x14ac:dyDescent="0.2">
      <c r="A115" s="24" t="s">
        <v>65</v>
      </c>
      <c r="B115" s="24"/>
      <c r="C115" s="24"/>
      <c r="F115" s="68">
        <f>-F138</f>
        <v>-500</v>
      </c>
      <c r="G115" s="68">
        <f t="shared" ref="G115:J115" si="46">-G138</f>
        <v>-500</v>
      </c>
      <c r="H115" s="68">
        <f t="shared" si="46"/>
        <v>-500</v>
      </c>
      <c r="I115" s="68">
        <f t="shared" si="46"/>
        <v>-500</v>
      </c>
      <c r="J115" s="68">
        <f t="shared" si="46"/>
        <v>-500</v>
      </c>
    </row>
    <row r="116" spans="1:10" x14ac:dyDescent="0.2">
      <c r="A116" s="38" t="s">
        <v>66</v>
      </c>
      <c r="B116" s="38"/>
      <c r="C116" s="38"/>
      <c r="D116" s="39"/>
      <c r="E116" s="39"/>
      <c r="F116" s="40">
        <f ca="1">F114+F115</f>
        <v>-1843.3090922293977</v>
      </c>
      <c r="G116" s="40">
        <f t="shared" ref="G116:J116" ca="1" si="47">G114+G115</f>
        <v>-531.95901450503698</v>
      </c>
      <c r="H116" s="40">
        <f t="shared" ca="1" si="47"/>
        <v>-500</v>
      </c>
      <c r="I116" s="40">
        <f t="shared" ca="1" si="47"/>
        <v>-500</v>
      </c>
      <c r="J116" s="40">
        <f t="shared" ca="1" si="47"/>
        <v>-500</v>
      </c>
    </row>
    <row r="117" spans="1:10" ht="3" customHeight="1" x14ac:dyDescent="0.2"/>
    <row r="118" spans="1:10" x14ac:dyDescent="0.2">
      <c r="A118" t="s">
        <v>67</v>
      </c>
      <c r="F118" s="26">
        <f ca="1">F107+F111+F116</f>
        <v>0</v>
      </c>
      <c r="G118" s="26">
        <f t="shared" ref="G118:J118" ca="1" si="48">G107+G111+G116</f>
        <v>1322.5269522115632</v>
      </c>
      <c r="H118" s="26">
        <f t="shared" ca="1" si="48"/>
        <v>1489.7755627488741</v>
      </c>
      <c r="I118" s="26">
        <f t="shared" ca="1" si="48"/>
        <v>1683.6097664367762</v>
      </c>
      <c r="J118" s="26">
        <f t="shared" ca="1" si="48"/>
        <v>1945.2245870032984</v>
      </c>
    </row>
    <row r="119" spans="1:10" x14ac:dyDescent="0.2">
      <c r="A119" s="41" t="s">
        <v>68</v>
      </c>
      <c r="B119" s="41"/>
      <c r="C119" s="41"/>
      <c r="D119" s="41"/>
      <c r="E119" s="41"/>
      <c r="F119" s="42">
        <f>E58</f>
        <v>2000</v>
      </c>
      <c r="G119" s="42">
        <f t="shared" ref="G119:J119" ca="1" si="49">F58</f>
        <v>2000</v>
      </c>
      <c r="H119" s="42">
        <f t="shared" ca="1" si="49"/>
        <v>3322.5269522115632</v>
      </c>
      <c r="I119" s="42">
        <f t="shared" ca="1" si="49"/>
        <v>4812.3025149604373</v>
      </c>
      <c r="J119" s="42">
        <f t="shared" ca="1" si="49"/>
        <v>6495.9122813972135</v>
      </c>
    </row>
    <row r="120" spans="1:10" ht="12" thickBot="1" x14ac:dyDescent="0.25">
      <c r="A120" s="43" t="s">
        <v>69</v>
      </c>
      <c r="B120" s="43"/>
      <c r="C120" s="43"/>
      <c r="D120" s="43"/>
      <c r="E120" s="43"/>
      <c r="F120" s="44">
        <f ca="1">F119+F118</f>
        <v>2000</v>
      </c>
      <c r="G120" s="44">
        <f t="shared" ref="G120:J120" ca="1" si="50">G119+G118</f>
        <v>3322.5269522115632</v>
      </c>
      <c r="H120" s="44">
        <f t="shared" ca="1" si="50"/>
        <v>4812.3025149604373</v>
      </c>
      <c r="I120" s="44">
        <f t="shared" ca="1" si="50"/>
        <v>6495.9122813972135</v>
      </c>
      <c r="J120" s="44">
        <f t="shared" ca="1" si="50"/>
        <v>8441.136868400512</v>
      </c>
    </row>
    <row r="122" spans="1:10" ht="20.25" x14ac:dyDescent="0.3">
      <c r="A122" s="1" t="s">
        <v>70</v>
      </c>
      <c r="B122" s="1"/>
      <c r="C122" s="1"/>
      <c r="D122" s="45"/>
      <c r="E122" s="45"/>
      <c r="F122" s="45"/>
      <c r="G122" s="45"/>
      <c r="H122" s="45"/>
      <c r="I122" s="45"/>
      <c r="J122" s="45"/>
    </row>
    <row r="123" spans="1:10" ht="12.75" customHeight="1" x14ac:dyDescent="0.3">
      <c r="A123" s="46" t="str">
        <f>A2</f>
        <v>Company Name</v>
      </c>
      <c r="B123" s="46"/>
      <c r="C123" s="46"/>
      <c r="D123" s="45"/>
      <c r="E123" s="45"/>
      <c r="F123" s="45"/>
      <c r="G123" s="45"/>
      <c r="H123" s="45"/>
      <c r="I123" s="45"/>
      <c r="J123" s="45"/>
    </row>
    <row r="124" spans="1:10" ht="12.75" customHeight="1" x14ac:dyDescent="0.3">
      <c r="A124" s="3" t="s">
        <v>2</v>
      </c>
      <c r="B124" s="3"/>
      <c r="C124" s="3"/>
      <c r="D124" s="45"/>
      <c r="E124" s="45"/>
      <c r="F124" s="45"/>
      <c r="G124" s="45"/>
      <c r="H124" s="45"/>
      <c r="I124" s="45"/>
      <c r="J124" s="45"/>
    </row>
    <row r="125" spans="1:10" ht="5.0999999999999996" customHeight="1" x14ac:dyDescent="0.2"/>
    <row r="126" spans="1:10" x14ac:dyDescent="0.2">
      <c r="A126" s="5" t="s">
        <v>71</v>
      </c>
      <c r="B126" s="5"/>
      <c r="C126" s="5"/>
      <c r="D126" s="6" t="str">
        <f>'IFS-with extended PPE Schedule '!D5</f>
        <v>20X1</v>
      </c>
      <c r="E126" s="6" t="str">
        <f>'IFS-with extended PPE Schedule '!E5</f>
        <v>20X2</v>
      </c>
      <c r="F126" s="6" t="str">
        <f>'IFS-with extended PPE Schedule '!F5</f>
        <v>20X3</v>
      </c>
      <c r="G126" s="6" t="str">
        <f>'IFS-with extended PPE Schedule '!G5</f>
        <v>20X4</v>
      </c>
      <c r="H126" s="6" t="str">
        <f>'IFS-with extended PPE Schedule '!H5</f>
        <v>20X5</v>
      </c>
      <c r="I126" s="6" t="str">
        <f>'IFS-with extended PPE Schedule '!I5</f>
        <v>20X6</v>
      </c>
      <c r="J126" s="6" t="str">
        <f>'IFS-with extended PPE Schedule '!J5</f>
        <v>20X7</v>
      </c>
    </row>
    <row r="127" spans="1:10" ht="5.0999999999999996" customHeight="1" x14ac:dyDescent="0.2">
      <c r="A127" s="7"/>
      <c r="B127" s="7"/>
      <c r="C127" s="7"/>
      <c r="D127" s="8"/>
      <c r="E127" s="8"/>
    </row>
    <row r="128" spans="1:10" x14ac:dyDescent="0.2">
      <c r="A128" s="29" t="s">
        <v>72</v>
      </c>
      <c r="B128" s="29"/>
      <c r="C128" s="29"/>
      <c r="D128" s="47"/>
      <c r="E128" s="47"/>
      <c r="F128" s="26">
        <f>E58</f>
        <v>2000</v>
      </c>
      <c r="G128" s="26">
        <f t="shared" ref="G128:J128" ca="1" si="51">F58</f>
        <v>2000</v>
      </c>
      <c r="H128" s="26">
        <f t="shared" ca="1" si="51"/>
        <v>3322.5269522115632</v>
      </c>
      <c r="I128" s="26">
        <f t="shared" ca="1" si="51"/>
        <v>4812.3025149604373</v>
      </c>
      <c r="J128" s="26">
        <f t="shared" ca="1" si="51"/>
        <v>6495.9122813972135</v>
      </c>
    </row>
    <row r="129" spans="1:10" x14ac:dyDescent="0.2">
      <c r="A129" s="29" t="s">
        <v>73</v>
      </c>
      <c r="B129" s="29"/>
      <c r="C129" s="29"/>
      <c r="D129" s="47"/>
      <c r="E129" s="47"/>
      <c r="F129" s="26">
        <f ca="1">F107+F111</f>
        <v>1843.3090922293977</v>
      </c>
      <c r="G129" s="26">
        <f t="shared" ref="G129:J129" ca="1" si="52">G107+G111</f>
        <v>1854.4859667166002</v>
      </c>
      <c r="H129" s="26">
        <f t="shared" ca="1" si="52"/>
        <v>1989.7755627488741</v>
      </c>
      <c r="I129" s="26">
        <f t="shared" ca="1" si="52"/>
        <v>2183.6097664367762</v>
      </c>
      <c r="J129" s="26">
        <f t="shared" ca="1" si="52"/>
        <v>2445.2245870032984</v>
      </c>
    </row>
    <row r="130" spans="1:10" x14ac:dyDescent="0.2">
      <c r="A130" s="29" t="s">
        <v>74</v>
      </c>
      <c r="B130" s="29"/>
      <c r="C130" s="29"/>
      <c r="D130" s="47"/>
      <c r="E130" s="47"/>
      <c r="F130" s="26">
        <f>F115</f>
        <v>-500</v>
      </c>
      <c r="G130" s="26">
        <f t="shared" ref="G130:J130" si="53">G115</f>
        <v>-500</v>
      </c>
      <c r="H130" s="26">
        <f t="shared" si="53"/>
        <v>-500</v>
      </c>
      <c r="I130" s="26">
        <f t="shared" si="53"/>
        <v>-500</v>
      </c>
      <c r="J130" s="26">
        <f t="shared" si="53"/>
        <v>-500</v>
      </c>
    </row>
    <row r="131" spans="1:10" x14ac:dyDescent="0.2">
      <c r="A131" s="29" t="s">
        <v>75</v>
      </c>
      <c r="B131" s="29"/>
      <c r="C131" s="29"/>
      <c r="D131" s="47"/>
      <c r="E131" s="47"/>
      <c r="F131" s="60">
        <v>2000</v>
      </c>
      <c r="G131" s="60">
        <v>2000</v>
      </c>
      <c r="H131" s="60">
        <v>2000</v>
      </c>
      <c r="I131" s="60">
        <v>2000</v>
      </c>
      <c r="J131" s="60">
        <v>2000</v>
      </c>
    </row>
    <row r="132" spans="1:10" x14ac:dyDescent="0.2">
      <c r="A132" s="22" t="s">
        <v>76</v>
      </c>
      <c r="B132" s="22"/>
      <c r="C132" s="22"/>
      <c r="D132" s="49"/>
      <c r="E132" s="49"/>
      <c r="F132" s="10">
        <f ca="1">F128+F129+F130-F131</f>
        <v>1343.3090922293977</v>
      </c>
      <c r="G132" s="10">
        <f t="shared" ref="G132:J132" ca="1" si="54">G128+G129+G130-G131</f>
        <v>1354.4859667166002</v>
      </c>
      <c r="H132" s="10">
        <f t="shared" ca="1" si="54"/>
        <v>2812.3025149604373</v>
      </c>
      <c r="I132" s="10">
        <f t="shared" ca="1" si="54"/>
        <v>4495.9122813972135</v>
      </c>
      <c r="J132" s="10">
        <f t="shared" ca="1" si="54"/>
        <v>6441.136868400512</v>
      </c>
    </row>
    <row r="133" spans="1:10" ht="11.25" customHeight="1" thickBot="1" x14ac:dyDescent="0.25">
      <c r="A133" s="50" t="s">
        <v>39</v>
      </c>
      <c r="B133" s="50"/>
      <c r="C133" s="50"/>
      <c r="D133" s="51">
        <f>D71</f>
        <v>792</v>
      </c>
      <c r="E133" s="51">
        <f>E71</f>
        <v>1375.2681067344347</v>
      </c>
      <c r="F133" s="51">
        <f ca="1">MAX(0,E133-F132)</f>
        <v>31.959014505036976</v>
      </c>
      <c r="G133" s="51">
        <f t="shared" ref="G133:J133" ca="1" si="55">MAX(0,F133-G132)</f>
        <v>0</v>
      </c>
      <c r="H133" s="51">
        <f t="shared" ca="1" si="55"/>
        <v>0</v>
      </c>
      <c r="I133" s="51">
        <f t="shared" ca="1" si="55"/>
        <v>0</v>
      </c>
      <c r="J133" s="51">
        <f t="shared" ca="1" si="55"/>
        <v>0</v>
      </c>
    </row>
    <row r="134" spans="1:10" ht="5.0999999999999996" customHeight="1" x14ac:dyDescent="0.2">
      <c r="A134" s="3"/>
      <c r="B134" s="3"/>
      <c r="C134" s="3"/>
      <c r="D134" s="10"/>
      <c r="E134" s="10"/>
      <c r="F134" s="10"/>
      <c r="G134" s="10"/>
      <c r="H134" s="10"/>
      <c r="I134" s="10"/>
      <c r="J134" s="10"/>
    </row>
    <row r="135" spans="1:10" x14ac:dyDescent="0.2">
      <c r="A135" s="3" t="s">
        <v>77</v>
      </c>
      <c r="B135" s="3"/>
      <c r="C135" s="3"/>
      <c r="D135" s="10"/>
      <c r="E135" s="10"/>
      <c r="F135" s="10"/>
      <c r="G135" s="10"/>
      <c r="H135" s="10"/>
      <c r="I135" s="10"/>
      <c r="J135" s="10"/>
    </row>
    <row r="136" spans="1:10" ht="5.0999999999999996" customHeight="1" x14ac:dyDescent="0.2">
      <c r="A136" s="3"/>
      <c r="B136" s="3"/>
      <c r="C136" s="3"/>
      <c r="D136" s="10"/>
      <c r="E136" s="10"/>
      <c r="F136" s="10"/>
      <c r="G136" s="10"/>
      <c r="H136" s="10"/>
      <c r="I136" s="10"/>
      <c r="J136" s="10"/>
    </row>
    <row r="137" spans="1:10" x14ac:dyDescent="0.2">
      <c r="A137" s="29" t="s">
        <v>43</v>
      </c>
      <c r="B137" s="29"/>
      <c r="C137" s="29"/>
      <c r="D137" s="26">
        <f>D76</f>
        <v>5000</v>
      </c>
      <c r="E137" s="26">
        <f>E76</f>
        <v>4500</v>
      </c>
      <c r="F137" s="26">
        <f>E137-F138</f>
        <v>4000</v>
      </c>
      <c r="G137" s="26">
        <f t="shared" ref="G137:J137" si="56">F137-G138</f>
        <v>3500</v>
      </c>
      <c r="H137" s="26">
        <f t="shared" si="56"/>
        <v>3000</v>
      </c>
      <c r="I137" s="26">
        <f t="shared" si="56"/>
        <v>2500</v>
      </c>
      <c r="J137" s="26">
        <f t="shared" si="56"/>
        <v>2000</v>
      </c>
    </row>
    <row r="138" spans="1:10" x14ac:dyDescent="0.2">
      <c r="A138" s="29" t="s">
        <v>78</v>
      </c>
      <c r="B138" s="29"/>
      <c r="C138" s="29"/>
      <c r="D138" s="26">
        <f>D72</f>
        <v>500</v>
      </c>
      <c r="E138" s="26">
        <f>E72</f>
        <v>500</v>
      </c>
      <c r="F138" s="26">
        <f>E138</f>
        <v>500</v>
      </c>
      <c r="G138" s="26">
        <f t="shared" ref="G138:J138" si="57">F138</f>
        <v>500</v>
      </c>
      <c r="H138" s="26">
        <f t="shared" si="57"/>
        <v>500</v>
      </c>
      <c r="I138" s="26">
        <f t="shared" si="57"/>
        <v>500</v>
      </c>
      <c r="J138" s="26">
        <f t="shared" si="57"/>
        <v>500</v>
      </c>
    </row>
    <row r="139" spans="1:10" ht="5.0999999999999996" customHeight="1" x14ac:dyDescent="0.2">
      <c r="D139" s="10"/>
      <c r="E139" s="10"/>
      <c r="F139" s="10"/>
      <c r="G139" s="10"/>
      <c r="H139" s="10"/>
      <c r="I139" s="10"/>
      <c r="J139" s="10"/>
    </row>
    <row r="140" spans="1:10" x14ac:dyDescent="0.2">
      <c r="A140" s="3" t="s">
        <v>19</v>
      </c>
      <c r="B140" s="3"/>
      <c r="C140" s="3"/>
      <c r="D140" s="52"/>
      <c r="E140" s="52"/>
      <c r="F140" s="52"/>
      <c r="G140" s="52"/>
      <c r="H140" s="52"/>
      <c r="I140" s="52"/>
      <c r="J140" s="52"/>
    </row>
    <row r="141" spans="1:10" ht="5.0999999999999996" customHeight="1" x14ac:dyDescent="0.2">
      <c r="D141" s="10"/>
      <c r="E141" s="10"/>
      <c r="F141" s="10"/>
      <c r="G141" s="10"/>
      <c r="H141" s="10"/>
      <c r="I141" s="10"/>
      <c r="J141" s="10"/>
    </row>
    <row r="142" spans="1:10" x14ac:dyDescent="0.2">
      <c r="A142" s="29" t="s">
        <v>79</v>
      </c>
      <c r="B142" s="29"/>
      <c r="C142" s="29"/>
      <c r="D142" s="10"/>
      <c r="E142" s="10"/>
      <c r="F142" s="53">
        <v>0.08</v>
      </c>
      <c r="G142" s="53">
        <v>0.08</v>
      </c>
      <c r="H142" s="53">
        <v>0.08</v>
      </c>
      <c r="I142" s="53">
        <v>0.08</v>
      </c>
      <c r="J142" s="53">
        <v>0.08</v>
      </c>
    </row>
    <row r="143" spans="1:10" x14ac:dyDescent="0.2">
      <c r="A143" s="29" t="s">
        <v>80</v>
      </c>
      <c r="B143" s="29"/>
      <c r="C143" s="29"/>
      <c r="D143" s="10"/>
      <c r="E143" s="10"/>
      <c r="F143" s="53">
        <v>0.05</v>
      </c>
      <c r="G143" s="53">
        <v>0.05</v>
      </c>
      <c r="H143" s="53">
        <v>0.05</v>
      </c>
      <c r="I143" s="53">
        <v>0.05</v>
      </c>
      <c r="J143" s="53">
        <v>0.05</v>
      </c>
    </row>
    <row r="144" spans="1:10" ht="5.0999999999999996" customHeight="1" x14ac:dyDescent="0.2">
      <c r="A144" s="29"/>
      <c r="B144" s="29"/>
      <c r="C144" s="29"/>
      <c r="D144" s="10"/>
      <c r="E144" s="10"/>
      <c r="F144" s="10"/>
      <c r="G144" s="10"/>
      <c r="H144" s="10"/>
      <c r="I144" s="10"/>
      <c r="J144" s="10"/>
    </row>
    <row r="145" spans="1:10" x14ac:dyDescent="0.2">
      <c r="A145" s="29" t="s">
        <v>81</v>
      </c>
      <c r="B145" s="29"/>
      <c r="C145" s="29"/>
      <c r="D145" s="10"/>
      <c r="E145" s="10"/>
      <c r="F145" s="26">
        <f>AVERAGE(SUM(E137:E138),SUM(F137:F138))*F142</f>
        <v>380</v>
      </c>
      <c r="G145" s="26">
        <f t="shared" ref="G145:J145" si="58">AVERAGE(SUM(F137:F138),SUM(G137:G138))*G142</f>
        <v>340</v>
      </c>
      <c r="H145" s="26">
        <f t="shared" si="58"/>
        <v>300</v>
      </c>
      <c r="I145" s="26">
        <f t="shared" si="58"/>
        <v>260</v>
      </c>
      <c r="J145" s="26">
        <f t="shared" si="58"/>
        <v>220</v>
      </c>
    </row>
    <row r="146" spans="1:10" x14ac:dyDescent="0.2">
      <c r="A146" s="29" t="s">
        <v>82</v>
      </c>
      <c r="B146" s="29"/>
      <c r="C146" s="29"/>
      <c r="D146" s="10"/>
      <c r="E146" s="10"/>
      <c r="F146" s="26">
        <f ca="1">AVERAGE(E133:F133)*F143</f>
        <v>35.18067803098679</v>
      </c>
      <c r="G146" s="26">
        <f t="shared" ref="G146:J146" ca="1" si="59">AVERAGE(F133:G133)*G143</f>
        <v>0.79897536262592439</v>
      </c>
      <c r="H146" s="26">
        <f t="shared" ca="1" si="59"/>
        <v>0</v>
      </c>
      <c r="I146" s="26">
        <f t="shared" ca="1" si="59"/>
        <v>0</v>
      </c>
      <c r="J146" s="26">
        <f t="shared" ca="1" si="59"/>
        <v>0</v>
      </c>
    </row>
    <row r="147" spans="1:10" ht="5.0999999999999996" customHeight="1" x14ac:dyDescent="0.2">
      <c r="D147" s="10"/>
      <c r="E147" s="10"/>
      <c r="F147" s="10"/>
      <c r="G147" s="10"/>
      <c r="H147" s="10"/>
      <c r="I147" s="10"/>
      <c r="J147" s="10"/>
    </row>
    <row r="148" spans="1:10" ht="12" thickBot="1" x14ac:dyDescent="0.25">
      <c r="A148" s="50" t="s">
        <v>83</v>
      </c>
      <c r="B148" s="50"/>
      <c r="C148" s="50"/>
      <c r="D148" s="51"/>
      <c r="E148" s="51"/>
      <c r="F148" s="51">
        <f ca="1">F145+F146</f>
        <v>415.18067803098677</v>
      </c>
      <c r="G148" s="51">
        <f t="shared" ref="G148:J148" ca="1" si="60">G145+G146</f>
        <v>340.79897536262592</v>
      </c>
      <c r="H148" s="51">
        <f t="shared" ca="1" si="60"/>
        <v>300</v>
      </c>
      <c r="I148" s="51">
        <f t="shared" ca="1" si="60"/>
        <v>260</v>
      </c>
      <c r="J148" s="51">
        <f t="shared" ca="1" si="60"/>
        <v>220</v>
      </c>
    </row>
    <row r="149" spans="1:10" x14ac:dyDescent="0.2">
      <c r="D149" s="10"/>
      <c r="E149" s="10"/>
      <c r="F149" s="10"/>
      <c r="G149" s="10"/>
      <c r="H149" s="10"/>
      <c r="I149" s="10"/>
      <c r="J149" s="10"/>
    </row>
    <row r="150" spans="1:10" x14ac:dyDescent="0.2">
      <c r="A150" s="5" t="s">
        <v>84</v>
      </c>
      <c r="B150" s="5"/>
      <c r="C150" s="5"/>
      <c r="D150" s="6" t="str">
        <f t="shared" ref="D150:J150" si="61">D126</f>
        <v>20X1</v>
      </c>
      <c r="E150" s="6" t="str">
        <f t="shared" si="61"/>
        <v>20X2</v>
      </c>
      <c r="F150" s="6" t="str">
        <f t="shared" si="61"/>
        <v>20X3</v>
      </c>
      <c r="G150" s="6" t="str">
        <f t="shared" si="61"/>
        <v>20X4</v>
      </c>
      <c r="H150" s="6" t="str">
        <f t="shared" si="61"/>
        <v>20X5</v>
      </c>
      <c r="I150" s="6" t="str">
        <f t="shared" si="61"/>
        <v>20X6</v>
      </c>
      <c r="J150" s="6" t="str">
        <f t="shared" si="61"/>
        <v>20X7</v>
      </c>
    </row>
    <row r="151" spans="1:10" ht="5.0999999999999996" customHeight="1" x14ac:dyDescent="0.2">
      <c r="A151" s="3"/>
      <c r="B151" s="3"/>
      <c r="C151" s="3"/>
      <c r="D151" s="8"/>
      <c r="E151" s="8"/>
      <c r="F151" s="8"/>
      <c r="G151" s="8"/>
      <c r="H151" s="8"/>
      <c r="I151" s="8"/>
      <c r="J151" s="8"/>
    </row>
    <row r="152" spans="1:10" x14ac:dyDescent="0.2">
      <c r="A152" s="54" t="s">
        <v>85</v>
      </c>
      <c r="B152" s="54"/>
      <c r="C152" s="54"/>
      <c r="D152" s="26"/>
      <c r="E152" s="26"/>
      <c r="F152" s="10">
        <f>E65</f>
        <v>10932</v>
      </c>
      <c r="G152" s="10">
        <f t="shared" ref="G152:J152" si="62">F65</f>
        <v>11159.213165529469</v>
      </c>
      <c r="H152" s="10">
        <f t="shared" si="62"/>
        <v>11559.147647611884</v>
      </c>
      <c r="I152" s="10">
        <f t="shared" si="62"/>
        <v>12099.07557790254</v>
      </c>
      <c r="J152" s="10">
        <f t="shared" si="62"/>
        <v>12742.996301222263</v>
      </c>
    </row>
    <row r="153" spans="1:10" x14ac:dyDescent="0.2">
      <c r="A153" t="s">
        <v>86</v>
      </c>
      <c r="D153" s="14"/>
      <c r="E153" s="14"/>
      <c r="F153" s="48">
        <v>3500</v>
      </c>
      <c r="G153" s="48">
        <f>F153+500</f>
        <v>4000</v>
      </c>
      <c r="H153" s="48">
        <f t="shared" ref="H153:J153" si="63">G153+500</f>
        <v>4500</v>
      </c>
      <c r="I153" s="48">
        <f t="shared" si="63"/>
        <v>5000</v>
      </c>
      <c r="J153" s="48">
        <f t="shared" si="63"/>
        <v>5500</v>
      </c>
    </row>
    <row r="154" spans="1:10" ht="5.0999999999999996" customHeight="1" x14ac:dyDescent="0.2">
      <c r="D154" s="14"/>
      <c r="E154" s="14"/>
      <c r="F154" s="48"/>
      <c r="G154" s="48"/>
      <c r="H154" s="48"/>
      <c r="I154" s="48"/>
      <c r="J154" s="48"/>
    </row>
    <row r="155" spans="1:10" x14ac:dyDescent="0.2">
      <c r="A155" t="s">
        <v>87</v>
      </c>
      <c r="D155" s="55" t="s">
        <v>88</v>
      </c>
      <c r="E155" s="56"/>
      <c r="F155" s="10">
        <f>F7*F156</f>
        <v>3272.7868344705316</v>
      </c>
      <c r="G155" s="10">
        <f>G7*G156</f>
        <v>3600.0655179175851</v>
      </c>
      <c r="H155" s="10">
        <f>H7*H156</f>
        <v>3960.0720697093434</v>
      </c>
      <c r="I155" s="10">
        <f>I7*I156</f>
        <v>4356.0792766802788</v>
      </c>
      <c r="J155" s="10">
        <f>J7*J156</f>
        <v>4791.6872043483063</v>
      </c>
    </row>
    <row r="156" spans="1:10" s="58" customFormat="1" x14ac:dyDescent="0.2">
      <c r="A156" s="11" t="s">
        <v>89</v>
      </c>
      <c r="B156" s="11"/>
      <c r="C156" s="11"/>
      <c r="D156" s="57">
        <f>D40/D7</f>
        <v>3.5566539515392466E-2</v>
      </c>
      <c r="E156" s="57">
        <f>E40/E7</f>
        <v>3.5704019546782928E-2</v>
      </c>
      <c r="F156" s="57">
        <f>AVERAGE($D$156:$E$156)</f>
        <v>3.5635279531087694E-2</v>
      </c>
      <c r="G156" s="57">
        <f t="shared" ref="G156:J156" si="64">AVERAGE($D$156:$E$156)</f>
        <v>3.5635279531087694E-2</v>
      </c>
      <c r="H156" s="57">
        <f t="shared" si="64"/>
        <v>3.5635279531087694E-2</v>
      </c>
      <c r="I156" s="57">
        <f t="shared" si="64"/>
        <v>3.5635279531087694E-2</v>
      </c>
      <c r="J156" s="57">
        <f t="shared" si="64"/>
        <v>3.5635279531087694E-2</v>
      </c>
    </row>
    <row r="157" spans="1:10" ht="5.0999999999999996" customHeight="1" x14ac:dyDescent="0.2">
      <c r="D157" s="10"/>
      <c r="E157" s="10"/>
      <c r="F157" s="10"/>
      <c r="G157" s="10"/>
      <c r="H157" s="10"/>
      <c r="I157" s="10"/>
      <c r="J157" s="10"/>
    </row>
    <row r="158" spans="1:10" ht="12" thickBot="1" x14ac:dyDescent="0.25">
      <c r="A158" s="43" t="s">
        <v>90</v>
      </c>
      <c r="B158" s="43"/>
      <c r="C158" s="43"/>
      <c r="D158" s="51"/>
      <c r="E158" s="51"/>
      <c r="F158" s="51">
        <f>F152+F153-F155</f>
        <v>11159.213165529469</v>
      </c>
      <c r="G158" s="51">
        <f t="shared" ref="G158:J158" si="65">G152+G153-G155</f>
        <v>11559.147647611884</v>
      </c>
      <c r="H158" s="51">
        <f t="shared" si="65"/>
        <v>12099.07557790254</v>
      </c>
      <c r="I158" s="51">
        <f t="shared" si="65"/>
        <v>12742.996301222263</v>
      </c>
      <c r="J158" s="51">
        <f t="shared" si="65"/>
        <v>13451.30909687396</v>
      </c>
    </row>
    <row r="161" spans="1:27" x14ac:dyDescent="0.2">
      <c r="A161" s="5" t="s">
        <v>84</v>
      </c>
      <c r="B161" s="5"/>
      <c r="C161" s="5"/>
      <c r="D161" s="6" t="s">
        <v>92</v>
      </c>
      <c r="E161" s="6" t="s">
        <v>6</v>
      </c>
      <c r="F161" s="6" t="s">
        <v>7</v>
      </c>
      <c r="G161" s="6" t="s">
        <v>8</v>
      </c>
      <c r="H161" s="6" t="s">
        <v>9</v>
      </c>
      <c r="I161" s="6" t="s">
        <v>10</v>
      </c>
      <c r="J161" s="6" t="s">
        <v>11</v>
      </c>
    </row>
    <row r="162" spans="1:27" x14ac:dyDescent="0.2">
      <c r="A162" s="3"/>
      <c r="B162" s="3"/>
      <c r="C162" s="3"/>
      <c r="D162" s="87" t="s">
        <v>116</v>
      </c>
      <c r="E162" s="87" t="s">
        <v>116</v>
      </c>
      <c r="F162" s="88">
        <v>1</v>
      </c>
      <c r="G162" s="88">
        <v>2</v>
      </c>
      <c r="H162" s="88">
        <v>3</v>
      </c>
      <c r="I162" s="88">
        <v>4</v>
      </c>
      <c r="J162" s="88">
        <v>5</v>
      </c>
    </row>
    <row r="163" spans="1:27" x14ac:dyDescent="0.2">
      <c r="A163" s="58" t="s">
        <v>127</v>
      </c>
      <c r="B163" s="108" t="b">
        <v>1</v>
      </c>
      <c r="C163" s="3"/>
      <c r="D163" s="87"/>
      <c r="E163" s="87"/>
      <c r="F163" s="88"/>
      <c r="G163" s="88"/>
      <c r="H163" s="88"/>
      <c r="I163" s="88"/>
      <c r="J163" s="88"/>
    </row>
    <row r="164" spans="1:27" x14ac:dyDescent="0.2">
      <c r="A164" s="54" t="s">
        <v>85</v>
      </c>
      <c r="B164" s="54"/>
      <c r="C164" s="54"/>
      <c r="D164" s="26"/>
      <c r="E164" s="26"/>
      <c r="F164" s="100">
        <f>E65</f>
        <v>10932</v>
      </c>
      <c r="G164" s="100">
        <f>F177</f>
        <v>13163.8</v>
      </c>
      <c r="H164" s="100">
        <f t="shared" ref="H164:J164" si="66">G177</f>
        <v>15520.599999999999</v>
      </c>
      <c r="I164" s="100">
        <f t="shared" si="66"/>
        <v>17952.399999999998</v>
      </c>
      <c r="J164" s="100">
        <f t="shared" si="66"/>
        <v>20409.199999999997</v>
      </c>
    </row>
    <row r="165" spans="1:27" x14ac:dyDescent="0.2">
      <c r="A165" t="s">
        <v>86</v>
      </c>
      <c r="D165" s="14"/>
      <c r="E165" s="14"/>
      <c r="F165" s="99">
        <f>C170</f>
        <v>3500</v>
      </c>
      <c r="G165" s="99">
        <f>C171</f>
        <v>4000</v>
      </c>
      <c r="H165" s="99">
        <f>C172</f>
        <v>4500</v>
      </c>
      <c r="I165" s="99">
        <f>C173</f>
        <v>5000</v>
      </c>
      <c r="J165" s="99">
        <f>C174</f>
        <v>5500</v>
      </c>
    </row>
    <row r="166" spans="1:27" x14ac:dyDescent="0.2">
      <c r="D166" s="14"/>
      <c r="E166" s="14"/>
      <c r="F166" s="48"/>
      <c r="G166" s="48"/>
      <c r="H166" s="48"/>
      <c r="I166" s="48"/>
      <c r="J166" s="48"/>
    </row>
    <row r="167" spans="1:27" x14ac:dyDescent="0.2">
      <c r="A167" t="s">
        <v>87</v>
      </c>
      <c r="B167" s="112" t="s">
        <v>118</v>
      </c>
      <c r="C167" s="112" t="s">
        <v>119</v>
      </c>
      <c r="F167" s="10"/>
      <c r="G167" s="10"/>
      <c r="H167" s="10"/>
      <c r="I167" s="10"/>
      <c r="J167" s="10"/>
    </row>
    <row r="168" spans="1:27" x14ac:dyDescent="0.2">
      <c r="A168" s="11" t="s">
        <v>117</v>
      </c>
      <c r="B168" s="96">
        <v>10</v>
      </c>
      <c r="C168" s="93">
        <f>E65</f>
        <v>10932</v>
      </c>
      <c r="F168" s="109">
        <f>MIN($C$168/$B$168,$C$168-SUM($E168:E168))</f>
        <v>1093.2</v>
      </c>
      <c r="G168" s="109">
        <f>MIN($C$168/$B$168,$C$168-SUM($E168:F168))</f>
        <v>1093.2</v>
      </c>
      <c r="H168" s="109">
        <f>MIN($C$168/$B$168,$C$168-SUM($E168:G168))</f>
        <v>1093.2</v>
      </c>
      <c r="I168" s="109">
        <f>MIN($C$168/$B$168,$C$168-SUM($E168:H168))</f>
        <v>1093.2</v>
      </c>
      <c r="J168" s="109">
        <f>MIN($C$168/$B$168,$C$168-SUM($E168:I168))</f>
        <v>1093.2</v>
      </c>
    </row>
    <row r="169" spans="1:27" x14ac:dyDescent="0.2">
      <c r="A169" s="11"/>
      <c r="B169" s="57"/>
      <c r="C169" s="95" t="s">
        <v>120</v>
      </c>
      <c r="F169" s="110"/>
      <c r="G169" s="110"/>
      <c r="H169" s="110"/>
      <c r="I169" s="110"/>
      <c r="J169" s="110"/>
    </row>
    <row r="170" spans="1:27" x14ac:dyDescent="0.2">
      <c r="A170" s="11" t="s">
        <v>121</v>
      </c>
      <c r="B170" s="97">
        <v>10</v>
      </c>
      <c r="C170" s="98">
        <v>3500</v>
      </c>
      <c r="F170" s="109">
        <f>MIN($C$170/$B$170,$C$170-SUM($E170:E170))*IF($B$163,0.5,1)</f>
        <v>175</v>
      </c>
      <c r="G170" s="109">
        <f>MIN($C$170/$B$170,$C$170-SUM($E170:F170))</f>
        <v>350</v>
      </c>
      <c r="H170" s="109">
        <f>MIN($C$170/$B$170,$C$170-SUM($E170:G170))</f>
        <v>350</v>
      </c>
      <c r="I170" s="109">
        <f>MIN($C$170/$B$170,$C$170-SUM($E170:H170))</f>
        <v>350</v>
      </c>
      <c r="J170" s="109">
        <f>MIN($C$170/$B$170,$C$170-SUM($E170:I170))</f>
        <v>350</v>
      </c>
      <c r="K170" s="101"/>
      <c r="L170" s="101"/>
      <c r="M170" s="101"/>
      <c r="N170" s="101"/>
      <c r="O170" s="101"/>
      <c r="P170" s="101"/>
      <c r="Q170" s="101"/>
      <c r="R170" s="101"/>
      <c r="S170" s="101"/>
      <c r="T170" s="101"/>
      <c r="U170" s="94"/>
    </row>
    <row r="171" spans="1:27" x14ac:dyDescent="0.2">
      <c r="A171" s="11" t="s">
        <v>122</v>
      </c>
      <c r="B171" s="97">
        <v>10</v>
      </c>
      <c r="C171" s="98">
        <v>4000</v>
      </c>
      <c r="F171" s="110"/>
      <c r="G171" s="111">
        <f>MIN($C$171/$B$171,$C$171-SUM($E171:F171))*IF($B$163,0.5,1)</f>
        <v>200</v>
      </c>
      <c r="H171" s="111">
        <f>MIN($C$171/$B$171,$C$171-SUM($E171:G171))</f>
        <v>400</v>
      </c>
      <c r="I171" s="111">
        <f>MIN($C$171/$B$171,$C$171-SUM($E171:H171))</f>
        <v>400</v>
      </c>
      <c r="J171" s="111">
        <f>MIN($C$171/$B$171,$C$171-SUM($E171:I171))</f>
        <v>400</v>
      </c>
      <c r="K171" s="103"/>
      <c r="L171" s="103"/>
      <c r="M171" s="103"/>
      <c r="N171" s="103"/>
      <c r="O171" s="103"/>
      <c r="P171" s="103"/>
      <c r="Q171" s="103"/>
      <c r="R171" s="103"/>
      <c r="S171" s="103"/>
      <c r="T171" s="103"/>
      <c r="U171" s="103"/>
      <c r="V171" s="103"/>
      <c r="W171" s="103"/>
      <c r="X171" s="103"/>
      <c r="Y171" s="103"/>
      <c r="Z171" s="103"/>
    </row>
    <row r="172" spans="1:27" x14ac:dyDescent="0.2">
      <c r="A172" s="11" t="s">
        <v>123</v>
      </c>
      <c r="B172" s="97">
        <v>10</v>
      </c>
      <c r="C172" s="98">
        <v>4500</v>
      </c>
      <c r="F172" s="110"/>
      <c r="G172" s="109"/>
      <c r="H172" s="109">
        <f>MIN($C$172/$B$172,$C$172-SUM($E172:G172))*IF($B$163,0.5,1)</f>
        <v>225</v>
      </c>
      <c r="I172" s="109">
        <f>MIN($C$172/$B$172,$C$172-SUM($E172:H172))</f>
        <v>450</v>
      </c>
      <c r="J172" s="109">
        <f>MIN($C$172/$B$172,$C$172-SUM($E172:I172))</f>
        <v>450</v>
      </c>
      <c r="K172" s="102"/>
      <c r="L172" s="102"/>
      <c r="M172" s="102"/>
      <c r="N172" s="102"/>
      <c r="O172" s="102"/>
      <c r="P172" s="102"/>
      <c r="Q172" s="102"/>
      <c r="R172" s="102"/>
      <c r="S172" s="102"/>
      <c r="T172" s="102"/>
      <c r="U172" s="102"/>
      <c r="V172" s="102"/>
      <c r="W172" s="102"/>
      <c r="X172" s="102"/>
      <c r="Y172" s="102"/>
      <c r="Z172" s="102"/>
      <c r="AA172" s="102"/>
    </row>
    <row r="173" spans="1:27" x14ac:dyDescent="0.2">
      <c r="A173" s="11" t="s">
        <v>124</v>
      </c>
      <c r="B173" s="97">
        <v>10</v>
      </c>
      <c r="C173" s="98">
        <v>5000</v>
      </c>
      <c r="F173" s="110"/>
      <c r="G173" s="109"/>
      <c r="H173" s="109"/>
      <c r="I173" s="109">
        <f>MIN($C$173/$B$173,$C$173-SUM($E173:H173))*IF($B$163,0.5,1)</f>
        <v>250</v>
      </c>
      <c r="J173" s="109">
        <f>MIN($C$173/$B$173,$C$173-SUM($E173:I173))</f>
        <v>500</v>
      </c>
    </row>
    <row r="174" spans="1:27" x14ac:dyDescent="0.2">
      <c r="A174" s="11" t="s">
        <v>125</v>
      </c>
      <c r="B174" s="97">
        <v>10</v>
      </c>
      <c r="C174" s="98">
        <v>5500</v>
      </c>
      <c r="F174" s="110"/>
      <c r="G174" s="109"/>
      <c r="H174" s="109"/>
      <c r="I174" s="109"/>
      <c r="J174" s="109">
        <f>MIN($C$174/$B$174,$C$174-SUM($E174:I174))*IF($B$163,0.5,1)</f>
        <v>275</v>
      </c>
    </row>
    <row r="175" spans="1:27" x14ac:dyDescent="0.2">
      <c r="A175" s="107" t="s">
        <v>126</v>
      </c>
      <c r="B175" s="90"/>
      <c r="C175" s="90"/>
      <c r="D175" s="91"/>
      <c r="E175" s="92"/>
      <c r="F175" s="104">
        <f>F168+F170</f>
        <v>1268.2</v>
      </c>
      <c r="G175" s="106">
        <f>G168+G170+G171</f>
        <v>1643.2</v>
      </c>
      <c r="H175" s="106">
        <f>H168+H170+H171+H172</f>
        <v>2068.1999999999998</v>
      </c>
      <c r="I175" s="106">
        <f>I168+I170+I171+I172+I173</f>
        <v>2543.1999999999998</v>
      </c>
      <c r="J175" s="106">
        <f>J168+J170+J171+J172+J173+J174</f>
        <v>3068.2</v>
      </c>
    </row>
    <row r="176" spans="1:27" ht="3" customHeight="1" x14ac:dyDescent="0.2">
      <c r="A176" s="11"/>
      <c r="D176" s="10"/>
      <c r="E176" s="89"/>
      <c r="F176" s="10"/>
      <c r="G176" s="10"/>
      <c r="H176" s="10"/>
      <c r="I176" s="10"/>
      <c r="J176" s="10"/>
    </row>
    <row r="177" spans="1:10" ht="12" thickBot="1" x14ac:dyDescent="0.25">
      <c r="A177" s="43" t="s">
        <v>90</v>
      </c>
      <c r="B177" s="43"/>
      <c r="C177" s="43"/>
      <c r="D177" s="51"/>
      <c r="E177" s="51"/>
      <c r="F177" s="105">
        <f>F164+F165-F175</f>
        <v>13163.8</v>
      </c>
      <c r="G177" s="105">
        <f t="shared" ref="G177:J177" si="67">G164+G165-G175</f>
        <v>15520.599999999999</v>
      </c>
      <c r="H177" s="105">
        <f t="shared" si="67"/>
        <v>17952.399999999998</v>
      </c>
      <c r="I177" s="105">
        <f t="shared" si="67"/>
        <v>20409.199999999997</v>
      </c>
      <c r="J177" s="105">
        <f t="shared" si="67"/>
        <v>22840.999999999996</v>
      </c>
    </row>
  </sheetData>
  <printOptions horizontalCentered="1"/>
  <pageMargins left="0.7" right="0.7" top="0.75" bottom="0.75" header="0.3" footer="0.3"/>
  <pageSetup paperSize="5" scale="67" orientation="portrait" r:id="rId1"/>
  <rowBreaks count="1" manualBreakCount="1">
    <brk id="92" max="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636F8-F56C-4F5E-AFB2-C94709C6904B}">
  <sheetPr>
    <tabColor theme="0"/>
    <pageSetUpPr fitToPage="1"/>
  </sheetPr>
  <dimension ref="A1:AA179"/>
  <sheetViews>
    <sheetView topLeftCell="A161" zoomScaleNormal="100" workbookViewId="0">
      <selection activeCell="D172" sqref="D172"/>
    </sheetView>
  </sheetViews>
  <sheetFormatPr defaultRowHeight="11.25" x14ac:dyDescent="0.2"/>
  <cols>
    <col min="1" max="1" width="55.33203125" bestFit="1" customWidth="1"/>
    <col min="2" max="2" width="12.1640625" customWidth="1"/>
    <col min="3" max="3" width="11.83203125" customWidth="1"/>
    <col min="4" max="5" width="10.83203125" customWidth="1"/>
    <col min="6" max="6" width="12" bestFit="1" customWidth="1"/>
    <col min="7" max="10" width="10.83203125" customWidth="1"/>
  </cols>
  <sheetData>
    <row r="1" spans="1:10" ht="18" x14ac:dyDescent="0.25">
      <c r="A1" s="1" t="s">
        <v>0</v>
      </c>
      <c r="B1" s="1"/>
      <c r="C1" s="1"/>
    </row>
    <row r="2" spans="1:10" ht="12.75" x14ac:dyDescent="0.2">
      <c r="A2" s="2" t="s">
        <v>1</v>
      </c>
      <c r="B2" s="2"/>
      <c r="C2" s="2"/>
    </row>
    <row r="3" spans="1:10" x14ac:dyDescent="0.2">
      <c r="A3" s="3" t="s">
        <v>2</v>
      </c>
      <c r="B3" s="3"/>
      <c r="C3" s="3"/>
    </row>
    <row r="4" spans="1:10" ht="9.9499999999999993" customHeight="1" x14ac:dyDescent="0.2">
      <c r="A4" s="3"/>
      <c r="B4" s="3"/>
      <c r="C4" s="3"/>
      <c r="D4" s="4" t="s">
        <v>3</v>
      </c>
      <c r="E4" s="4" t="s">
        <v>3</v>
      </c>
      <c r="F4" s="4" t="s">
        <v>4</v>
      </c>
      <c r="G4" s="4" t="s">
        <v>4</v>
      </c>
      <c r="H4" s="4" t="s">
        <v>4</v>
      </c>
      <c r="I4" s="4" t="s">
        <v>4</v>
      </c>
      <c r="J4" s="4" t="s">
        <v>4</v>
      </c>
    </row>
    <row r="5" spans="1:10" x14ac:dyDescent="0.2">
      <c r="A5" s="5" t="s">
        <v>5</v>
      </c>
      <c r="B5" s="5"/>
      <c r="C5" s="5"/>
      <c r="D5" s="6" t="str">
        <f>'[1]Income Statement'!B5</f>
        <v>20X1</v>
      </c>
      <c r="E5" s="6" t="s">
        <v>6</v>
      </c>
      <c r="F5" s="6" t="s">
        <v>7</v>
      </c>
      <c r="G5" s="6" t="s">
        <v>8</v>
      </c>
      <c r="H5" s="6" t="s">
        <v>9</v>
      </c>
      <c r="I5" s="6" t="s">
        <v>10</v>
      </c>
      <c r="J5" s="6" t="s">
        <v>11</v>
      </c>
    </row>
    <row r="6" spans="1:10" ht="3" customHeight="1" x14ac:dyDescent="0.2">
      <c r="A6" s="7"/>
      <c r="B6" s="7"/>
      <c r="C6" s="7"/>
      <c r="D6" s="8"/>
      <c r="E6" s="8"/>
    </row>
    <row r="7" spans="1:10" x14ac:dyDescent="0.2">
      <c r="A7" s="3" t="s">
        <v>12</v>
      </c>
      <c r="B7" s="3"/>
      <c r="C7" s="3"/>
      <c r="D7" s="9">
        <f>'Income Statement'!B7</f>
        <v>74452</v>
      </c>
      <c r="E7" s="9">
        <f>'Income Statement'!C7</f>
        <v>83492</v>
      </c>
      <c r="F7" s="10">
        <f>E7*(1+F8)</f>
        <v>91841.200000000012</v>
      </c>
      <c r="G7" s="10">
        <f t="shared" ref="G7:J7" si="0">F7*(1+G8)</f>
        <v>101025.32000000002</v>
      </c>
      <c r="H7" s="10">
        <f t="shared" si="0"/>
        <v>111127.85200000003</v>
      </c>
      <c r="I7" s="10">
        <f t="shared" si="0"/>
        <v>122240.63720000004</v>
      </c>
      <c r="J7" s="10">
        <f t="shared" si="0"/>
        <v>134464.70092000006</v>
      </c>
    </row>
    <row r="8" spans="1:10" x14ac:dyDescent="0.2">
      <c r="A8" s="11" t="s">
        <v>13</v>
      </c>
      <c r="B8" s="75">
        <v>1</v>
      </c>
      <c r="C8" s="80"/>
      <c r="D8" s="12" t="s">
        <v>99</v>
      </c>
      <c r="E8" s="13">
        <f>E7/D7-1</f>
        <v>0.12142051254499542</v>
      </c>
      <c r="F8" s="85">
        <f>CHOOSE($B$8,F$46,F$47,F$48)</f>
        <v>0.1</v>
      </c>
      <c r="G8" s="85">
        <f t="shared" ref="G8:J8" si="1">CHOOSE($B$8,G$46,G$47,G$48)</f>
        <v>0.1</v>
      </c>
      <c r="H8" s="85">
        <f t="shared" si="1"/>
        <v>0.1</v>
      </c>
      <c r="I8" s="85">
        <f t="shared" si="1"/>
        <v>0.1</v>
      </c>
      <c r="J8" s="85">
        <f t="shared" si="1"/>
        <v>0.1</v>
      </c>
    </row>
    <row r="9" spans="1:10" ht="3" customHeight="1" x14ac:dyDescent="0.2">
      <c r="A9" s="11"/>
      <c r="B9" s="80"/>
      <c r="C9" s="80"/>
      <c r="D9" s="12"/>
      <c r="E9" s="13"/>
      <c r="F9" s="81"/>
      <c r="G9" s="81"/>
      <c r="H9" s="81"/>
      <c r="I9" s="81"/>
      <c r="J9" s="81"/>
    </row>
    <row r="10" spans="1:10" x14ac:dyDescent="0.2">
      <c r="A10" s="79" t="s">
        <v>14</v>
      </c>
      <c r="B10" s="80"/>
      <c r="C10" s="80"/>
      <c r="D10" s="12"/>
      <c r="E10" s="13"/>
      <c r="F10" s="81"/>
      <c r="G10" s="81"/>
      <c r="H10" s="81"/>
      <c r="I10" s="81"/>
      <c r="J10" s="81"/>
    </row>
    <row r="11" spans="1:10" ht="3" customHeight="1" x14ac:dyDescent="0.2">
      <c r="A11" s="11"/>
      <c r="B11" s="77"/>
      <c r="C11" s="77"/>
      <c r="D11" s="12"/>
      <c r="E11" s="13"/>
      <c r="F11" s="81"/>
      <c r="G11" s="81"/>
      <c r="H11" s="81"/>
      <c r="I11" s="81"/>
      <c r="J11" s="81"/>
    </row>
    <row r="12" spans="1:10" x14ac:dyDescent="0.2">
      <c r="A12" s="76" t="s">
        <v>115</v>
      </c>
      <c r="B12" s="75" t="s">
        <v>114</v>
      </c>
      <c r="C12" s="80"/>
      <c r="D12" s="60">
        <v>55612.800000000003</v>
      </c>
      <c r="E12" s="84">
        <v>62588.700000000004</v>
      </c>
      <c r="F12" s="25">
        <f>IF($B12="variable",F$7*F50,E12*(1+F$53))</f>
        <v>68724.719074034292</v>
      </c>
      <c r="G12" s="25">
        <f t="shared" ref="G12:J12" si="2">IF($B12="variable",G$7*G50,F12*(1+G$53))</f>
        <v>75597.190981437729</v>
      </c>
      <c r="H12" s="25">
        <f t="shared" si="2"/>
        <v>83156.910079581503</v>
      </c>
      <c r="I12" s="25">
        <f t="shared" si="2"/>
        <v>91472.601087539661</v>
      </c>
      <c r="J12" s="25">
        <f t="shared" si="2"/>
        <v>100619.86119629364</v>
      </c>
    </row>
    <row r="13" spans="1:10" x14ac:dyDescent="0.2">
      <c r="A13" s="78" t="s">
        <v>15</v>
      </c>
      <c r="B13" s="80"/>
      <c r="C13" s="80"/>
      <c r="D13" s="13">
        <f>D12/D7</f>
        <v>0.74696180089184983</v>
      </c>
      <c r="E13" s="13">
        <f>E12/E7</f>
        <v>0.74963709097877651</v>
      </c>
      <c r="F13" s="13">
        <f t="shared" ref="F13:J13" si="3">F12/F7</f>
        <v>0.74829944593531317</v>
      </c>
      <c r="G13" s="13">
        <f t="shared" si="3"/>
        <v>0.74829944593531317</v>
      </c>
      <c r="H13" s="13">
        <f t="shared" si="3"/>
        <v>0.74829944593531317</v>
      </c>
      <c r="I13" s="13">
        <f t="shared" si="3"/>
        <v>0.74829944593531317</v>
      </c>
      <c r="J13" s="13">
        <f t="shared" si="3"/>
        <v>0.74829944593531317</v>
      </c>
    </row>
    <row r="14" spans="1:10" x14ac:dyDescent="0.2">
      <c r="A14" s="76" t="s">
        <v>110</v>
      </c>
      <c r="B14" s="75" t="s">
        <v>114</v>
      </c>
      <c r="C14" s="80"/>
      <c r="D14" s="60">
        <v>6179.2000000000007</v>
      </c>
      <c r="E14" s="82">
        <v>6954.3</v>
      </c>
      <c r="F14" s="25">
        <f>IF($B$14="Variable",F$7*F$51,E$14*(1+F$53))</f>
        <v>7636.0798971149216</v>
      </c>
      <c r="G14" s="25">
        <f t="shared" ref="G14:J14" si="4">IF($B$14="variable",G$7*G$51,F$14*(1+G$53))</f>
        <v>8399.6878868264139</v>
      </c>
      <c r="H14" s="25">
        <f t="shared" si="4"/>
        <v>9239.6566755090571</v>
      </c>
      <c r="I14" s="25">
        <f t="shared" si="4"/>
        <v>10163.622343059962</v>
      </c>
      <c r="J14" s="25">
        <f t="shared" si="4"/>
        <v>11179.98457736596</v>
      </c>
    </row>
    <row r="15" spans="1:10" x14ac:dyDescent="0.2">
      <c r="A15" s="78" t="s">
        <v>112</v>
      </c>
      <c r="B15" s="80"/>
      <c r="C15" s="80"/>
      <c r="D15" s="86">
        <f>D14/D7</f>
        <v>8.2995755654649991E-2</v>
      </c>
      <c r="E15" s="86">
        <f>E14/E7</f>
        <v>8.3293010108752938E-2</v>
      </c>
      <c r="F15" s="86">
        <f t="shared" ref="F15:J15" si="5">F14/F7</f>
        <v>8.3144382881701465E-2</v>
      </c>
      <c r="G15" s="86">
        <f t="shared" si="5"/>
        <v>8.3144382881701465E-2</v>
      </c>
      <c r="H15" s="86">
        <f t="shared" si="5"/>
        <v>8.3144382881701479E-2</v>
      </c>
      <c r="I15" s="86">
        <f t="shared" si="5"/>
        <v>8.3144382881701465E-2</v>
      </c>
      <c r="J15" s="86">
        <f t="shared" si="5"/>
        <v>8.3144382881701465E-2</v>
      </c>
    </row>
    <row r="16" spans="1:10" x14ac:dyDescent="0.2">
      <c r="A16" s="76" t="s">
        <v>111</v>
      </c>
      <c r="B16" s="80"/>
      <c r="C16" s="80"/>
      <c r="D16" s="60">
        <v>2648</v>
      </c>
      <c r="E16" s="60">
        <v>2981</v>
      </c>
      <c r="F16" s="25">
        <f>F$7*F$17</f>
        <v>3272.7868344705316</v>
      </c>
      <c r="G16" s="25">
        <f t="shared" ref="G16:J16" si="6">G$7*G$17</f>
        <v>3603.5377589587929</v>
      </c>
      <c r="H16" s="25">
        <f t="shared" si="6"/>
        <v>3961.9818022820082</v>
      </c>
      <c r="I16" s="25">
        <f t="shared" si="6"/>
        <v>4359.2303354251744</v>
      </c>
      <c r="J16" s="25">
        <f t="shared" si="6"/>
        <v>4794.5756748644617</v>
      </c>
    </row>
    <row r="17" spans="1:10" x14ac:dyDescent="0.2">
      <c r="A17" s="78" t="s">
        <v>112</v>
      </c>
      <c r="B17" s="80"/>
      <c r="C17" s="80"/>
      <c r="D17" s="86">
        <f>D16/D7</f>
        <v>3.5566539515392466E-2</v>
      </c>
      <c r="E17" s="86">
        <f>E16/E7</f>
        <v>3.5704019546782928E-2</v>
      </c>
      <c r="F17" s="85">
        <f>AVERAGE(D17,E17)</f>
        <v>3.5635279531087694E-2</v>
      </c>
      <c r="G17" s="85">
        <f t="shared" ref="G17:J17" si="7">AVERAGE(E17,F17)</f>
        <v>3.5669649538935311E-2</v>
      </c>
      <c r="H17" s="85">
        <f t="shared" si="7"/>
        <v>3.5652464535011502E-2</v>
      </c>
      <c r="I17" s="85">
        <f t="shared" si="7"/>
        <v>3.5661057036973406E-2</v>
      </c>
      <c r="J17" s="85">
        <f t="shared" si="7"/>
        <v>3.5656760785992454E-2</v>
      </c>
    </row>
    <row r="18" spans="1:10" ht="3" customHeight="1" x14ac:dyDescent="0.2">
      <c r="D18" s="14"/>
      <c r="E18" s="14"/>
    </row>
    <row r="19" spans="1:10" x14ac:dyDescent="0.2">
      <c r="A19" s="3" t="s">
        <v>113</v>
      </c>
      <c r="B19" s="10"/>
      <c r="C19" s="3"/>
      <c r="D19" s="28">
        <f>D12+D14+D16</f>
        <v>64440</v>
      </c>
      <c r="E19" s="28">
        <f t="shared" ref="E19:J19" si="8">E12+E14+E16</f>
        <v>72524</v>
      </c>
      <c r="F19" s="28">
        <f t="shared" si="8"/>
        <v>79633.585805619747</v>
      </c>
      <c r="G19" s="28">
        <f t="shared" si="8"/>
        <v>87600.416627222934</v>
      </c>
      <c r="H19" s="28">
        <f t="shared" si="8"/>
        <v>96358.548557372575</v>
      </c>
      <c r="I19" s="28">
        <f t="shared" si="8"/>
        <v>105995.4537660248</v>
      </c>
      <c r="J19" s="28">
        <f t="shared" si="8"/>
        <v>116594.42144852407</v>
      </c>
    </row>
    <row r="20" spans="1:10" x14ac:dyDescent="0.2">
      <c r="A20" s="11" t="s">
        <v>15</v>
      </c>
      <c r="B20" s="11"/>
      <c r="C20" s="11"/>
      <c r="D20" s="13">
        <f>D19/D7</f>
        <v>0.86552409606189218</v>
      </c>
      <c r="E20" s="13">
        <f>E19/E7</f>
        <v>0.86863412063431222</v>
      </c>
      <c r="F20" s="15">
        <f>AVERAGE($D$20:$E$20)</f>
        <v>0.8670791083481022</v>
      </c>
      <c r="G20" s="15">
        <f t="shared" ref="G20:J20" si="9">AVERAGE($D$20:$E$20)</f>
        <v>0.8670791083481022</v>
      </c>
      <c r="H20" s="15">
        <f t="shared" si="9"/>
        <v>0.8670791083481022</v>
      </c>
      <c r="I20" s="15">
        <f t="shared" si="9"/>
        <v>0.8670791083481022</v>
      </c>
      <c r="J20" s="15">
        <f t="shared" si="9"/>
        <v>0.8670791083481022</v>
      </c>
    </row>
    <row r="21" spans="1:10" ht="3" customHeight="1" x14ac:dyDescent="0.2">
      <c r="D21" s="14"/>
      <c r="E21" s="14"/>
    </row>
    <row r="22" spans="1:10" x14ac:dyDescent="0.2">
      <c r="A22" s="3" t="s">
        <v>16</v>
      </c>
      <c r="B22" s="3"/>
      <c r="C22" s="3"/>
      <c r="D22" s="9">
        <f t="shared" ref="D22:J22" si="10">D7-D19</f>
        <v>10012</v>
      </c>
      <c r="E22" s="9">
        <f t="shared" si="10"/>
        <v>10968</v>
      </c>
      <c r="F22" s="9">
        <f t="shared" si="10"/>
        <v>12207.614194380265</v>
      </c>
      <c r="G22" s="9">
        <f t="shared" si="10"/>
        <v>13424.903372777087</v>
      </c>
      <c r="H22" s="9">
        <f t="shared" si="10"/>
        <v>14769.303442627453</v>
      </c>
      <c r="I22" s="9">
        <f t="shared" si="10"/>
        <v>16245.183433975239</v>
      </c>
      <c r="J22" s="9">
        <f t="shared" si="10"/>
        <v>17870.279471475995</v>
      </c>
    </row>
    <row r="23" spans="1:10" x14ac:dyDescent="0.2">
      <c r="A23" s="11" t="s">
        <v>15</v>
      </c>
      <c r="B23" s="11"/>
      <c r="C23" s="11"/>
      <c r="D23" s="13">
        <f t="shared" ref="D23:J23" si="11">D22/D7</f>
        <v>0.13447590393810777</v>
      </c>
      <c r="E23" s="13">
        <f t="shared" si="11"/>
        <v>0.13136587936568772</v>
      </c>
      <c r="F23" s="13">
        <f t="shared" si="11"/>
        <v>0.13292089165189766</v>
      </c>
      <c r="G23" s="13">
        <f t="shared" si="11"/>
        <v>0.13288652164405007</v>
      </c>
      <c r="H23" s="13">
        <f t="shared" si="11"/>
        <v>0.13290370664797382</v>
      </c>
      <c r="I23" s="13">
        <f t="shared" si="11"/>
        <v>0.13289511414601193</v>
      </c>
      <c r="J23" s="13">
        <f t="shared" si="11"/>
        <v>0.13289941039699288</v>
      </c>
    </row>
    <row r="24" spans="1:10" ht="3" customHeight="1" x14ac:dyDescent="0.2">
      <c r="D24" s="14"/>
      <c r="E24" s="14"/>
    </row>
    <row r="25" spans="1:10" x14ac:dyDescent="0.2">
      <c r="A25" s="3" t="s">
        <v>17</v>
      </c>
      <c r="B25" s="3"/>
      <c r="C25" s="3"/>
      <c r="D25" s="9">
        <f>'Income Statement'!B16</f>
        <v>6389</v>
      </c>
      <c r="E25" s="9">
        <f>'Income Statement'!C16</f>
        <v>6545</v>
      </c>
      <c r="F25" s="9">
        <f>F7*F26</f>
        <v>7540.3656100574881</v>
      </c>
      <c r="G25" s="9">
        <f>G7*G26</f>
        <v>8294.4021710632369</v>
      </c>
      <c r="H25" s="9">
        <f>H7*H26</f>
        <v>9123.8423881695617</v>
      </c>
      <c r="I25" s="9">
        <f>I7*I26</f>
        <v>10036.226626986519</v>
      </c>
      <c r="J25" s="9">
        <f>J7*J26</f>
        <v>11039.849289685171</v>
      </c>
    </row>
    <row r="26" spans="1:10" x14ac:dyDescent="0.2">
      <c r="A26" s="11" t="s">
        <v>15</v>
      </c>
      <c r="B26" s="11"/>
      <c r="C26" s="11"/>
      <c r="D26" s="13">
        <f>D25/D7</f>
        <v>8.5813678611722996E-2</v>
      </c>
      <c r="E26" s="13">
        <f>E25/E7</f>
        <v>7.8390744023379491E-2</v>
      </c>
      <c r="F26" s="15">
        <f>AVERAGE($D$26:$E$26)</f>
        <v>8.2102211317551244E-2</v>
      </c>
      <c r="G26" s="15">
        <f t="shared" ref="G26:J26" si="12">AVERAGE($D$26:$E$26)</f>
        <v>8.2102211317551244E-2</v>
      </c>
      <c r="H26" s="15">
        <f t="shared" si="12"/>
        <v>8.2102211317551244E-2</v>
      </c>
      <c r="I26" s="15">
        <f t="shared" si="12"/>
        <v>8.2102211317551244E-2</v>
      </c>
      <c r="J26" s="15">
        <f t="shared" si="12"/>
        <v>8.2102211317551244E-2</v>
      </c>
    </row>
    <row r="27" spans="1:10" ht="3" customHeight="1" x14ac:dyDescent="0.2">
      <c r="E27" s="14"/>
    </row>
    <row r="28" spans="1:10" x14ac:dyDescent="0.2">
      <c r="A28" s="3" t="s">
        <v>18</v>
      </c>
      <c r="B28" s="3"/>
      <c r="C28" s="3"/>
      <c r="D28" s="9">
        <f>D22-D25</f>
        <v>3623</v>
      </c>
      <c r="E28" s="9">
        <f>E22-E25</f>
        <v>4423</v>
      </c>
      <c r="F28" s="9">
        <f>F22-F25</f>
        <v>4667.2485843227769</v>
      </c>
      <c r="G28" s="9">
        <f t="shared" ref="G28:J28" si="13">G22-G25</f>
        <v>5130.5012017138506</v>
      </c>
      <c r="H28" s="9">
        <f t="shared" si="13"/>
        <v>5645.4610544578918</v>
      </c>
      <c r="I28" s="9">
        <f t="shared" si="13"/>
        <v>6208.9568069887191</v>
      </c>
      <c r="J28" s="9">
        <f t="shared" si="13"/>
        <v>6830.4301817908236</v>
      </c>
    </row>
    <row r="29" spans="1:10" ht="3" customHeight="1" x14ac:dyDescent="0.2">
      <c r="D29" s="14"/>
      <c r="E29" s="14"/>
    </row>
    <row r="30" spans="1:10" x14ac:dyDescent="0.2">
      <c r="A30" s="3" t="s">
        <v>19</v>
      </c>
      <c r="B30" s="74" t="s">
        <v>101</v>
      </c>
      <c r="C30" s="83"/>
      <c r="D30" s="9">
        <f>'Income Statement'!B21</f>
        <v>518</v>
      </c>
      <c r="E30" s="9">
        <f>'Income Statement'!C21</f>
        <v>474.18170266836086</v>
      </c>
      <c r="F30" s="67">
        <f ca="1">IF($B$30="ON",F$148,0)</f>
        <v>415.18067803098677</v>
      </c>
      <c r="G30" s="67">
        <f ca="1">IF($B$30="ON",G$148,0)</f>
        <v>340.79897536262592</v>
      </c>
      <c r="H30" s="67">
        <f ca="1">IF($B$30="ON",H$148,0)</f>
        <v>300</v>
      </c>
      <c r="I30" s="67">
        <f ca="1">IF($B$30="ON",I$148,0)</f>
        <v>260</v>
      </c>
      <c r="J30" s="67">
        <f ca="1">IF($B$30="ON",J$148,0)</f>
        <v>220</v>
      </c>
    </row>
    <row r="31" spans="1:10" ht="3" customHeight="1" x14ac:dyDescent="0.2">
      <c r="D31" s="14"/>
      <c r="E31" s="14"/>
    </row>
    <row r="32" spans="1:10" x14ac:dyDescent="0.2">
      <c r="A32" s="3" t="s">
        <v>20</v>
      </c>
      <c r="B32" s="3"/>
      <c r="C32" s="3"/>
      <c r="D32" s="9">
        <f>D28-D30</f>
        <v>3105</v>
      </c>
      <c r="E32" s="9">
        <f>E28-E30</f>
        <v>3948.8182973316393</v>
      </c>
      <c r="F32" s="9">
        <f ca="1">F28-F30</f>
        <v>4252.0679062917898</v>
      </c>
      <c r="G32" s="9">
        <f t="shared" ref="G32:J32" ca="1" si="14">G28-G30</f>
        <v>4789.7022263512245</v>
      </c>
      <c r="H32" s="9">
        <f t="shared" ca="1" si="14"/>
        <v>5345.4610544578918</v>
      </c>
      <c r="I32" s="9">
        <f t="shared" ca="1" si="14"/>
        <v>5948.9568069887191</v>
      </c>
      <c r="J32" s="9">
        <f t="shared" ca="1" si="14"/>
        <v>6610.4301817908236</v>
      </c>
    </row>
    <row r="33" spans="1:12" ht="3" customHeight="1" x14ac:dyDescent="0.2">
      <c r="D33" s="14"/>
      <c r="E33" s="14"/>
    </row>
    <row r="34" spans="1:12" x14ac:dyDescent="0.2">
      <c r="A34" s="29" t="s">
        <v>21</v>
      </c>
      <c r="D34" s="9">
        <f>'Income Statement'!B25</f>
        <v>1086.75</v>
      </c>
      <c r="E34" s="9">
        <f>'Income Statement'!C25</f>
        <v>1382.0864040660738</v>
      </c>
      <c r="F34" s="9">
        <f ca="1">F32*F35</f>
        <v>1488.2237672021263</v>
      </c>
      <c r="G34" s="9">
        <f t="shared" ref="G34:J34" ca="1" si="15">G32*G35</f>
        <v>1676.3957792229285</v>
      </c>
      <c r="H34" s="9">
        <f t="shared" ca="1" si="15"/>
        <v>1870.9113690602619</v>
      </c>
      <c r="I34" s="9">
        <f t="shared" ca="1" si="15"/>
        <v>2082.1348824460515</v>
      </c>
      <c r="J34" s="9">
        <f t="shared" ca="1" si="15"/>
        <v>2313.650563626788</v>
      </c>
    </row>
    <row r="35" spans="1:12" x14ac:dyDescent="0.2">
      <c r="A35" s="29" t="s">
        <v>22</v>
      </c>
      <c r="D35" s="12" t="s">
        <v>93</v>
      </c>
      <c r="E35" s="12" t="s">
        <v>93</v>
      </c>
      <c r="F35" s="65">
        <v>0.35</v>
      </c>
      <c r="G35" s="65">
        <v>0.35</v>
      </c>
      <c r="H35" s="65">
        <v>0.35</v>
      </c>
      <c r="I35" s="65">
        <v>0.35</v>
      </c>
      <c r="J35" s="65">
        <v>0.35</v>
      </c>
    </row>
    <row r="36" spans="1:12" ht="3" customHeight="1" x14ac:dyDescent="0.2">
      <c r="D36" s="14"/>
      <c r="E36" s="14"/>
    </row>
    <row r="37" spans="1:12" x14ac:dyDescent="0.2">
      <c r="A37" s="3" t="s">
        <v>23</v>
      </c>
      <c r="B37" s="3"/>
      <c r="C37" s="3"/>
      <c r="D37" s="9">
        <f>D32-D34</f>
        <v>2018.25</v>
      </c>
      <c r="E37" s="9">
        <f>E32-E34</f>
        <v>2566.7318932655653</v>
      </c>
      <c r="F37" s="9">
        <f ca="1">F32-F34</f>
        <v>2763.8441390896633</v>
      </c>
      <c r="G37" s="9">
        <f t="shared" ref="G37:J37" ca="1" si="16">G32-G34</f>
        <v>3113.306447128296</v>
      </c>
      <c r="H37" s="9">
        <f t="shared" ca="1" si="16"/>
        <v>3474.5496853976301</v>
      </c>
      <c r="I37" s="9">
        <f t="shared" ca="1" si="16"/>
        <v>3866.8219245426676</v>
      </c>
      <c r="J37" s="9">
        <f t="shared" ca="1" si="16"/>
        <v>4296.7796181640351</v>
      </c>
    </row>
    <row r="38" spans="1:12" ht="3" customHeight="1" x14ac:dyDescent="0.2">
      <c r="D38" s="14"/>
      <c r="E38" s="14"/>
    </row>
    <row r="39" spans="1:12" ht="11.25" customHeight="1" x14ac:dyDescent="0.2">
      <c r="A39" s="16" t="s">
        <v>18</v>
      </c>
      <c r="B39" s="16"/>
      <c r="C39" s="16"/>
      <c r="D39" s="17">
        <f>D28</f>
        <v>3623</v>
      </c>
      <c r="E39" s="17">
        <f>E28</f>
        <v>4423</v>
      </c>
      <c r="F39" s="17">
        <f t="shared" ref="F39:J39" si="17">F28</f>
        <v>4667.2485843227769</v>
      </c>
      <c r="G39" s="17">
        <f t="shared" si="17"/>
        <v>5130.5012017138506</v>
      </c>
      <c r="H39" s="17">
        <f t="shared" si="17"/>
        <v>5645.4610544578918</v>
      </c>
      <c r="I39" s="17">
        <f t="shared" si="17"/>
        <v>6208.9568069887191</v>
      </c>
      <c r="J39" s="17">
        <f t="shared" si="17"/>
        <v>6830.4301817908236</v>
      </c>
    </row>
    <row r="40" spans="1:12" x14ac:dyDescent="0.2">
      <c r="A40" s="35" t="s">
        <v>24</v>
      </c>
      <c r="B40" s="16"/>
      <c r="C40" s="16"/>
      <c r="D40" s="17">
        <f>'Income Statement'!B31</f>
        <v>2648</v>
      </c>
      <c r="E40" s="17">
        <f>'Income Statement'!C31</f>
        <v>2981</v>
      </c>
      <c r="F40" s="20">
        <f>F155</f>
        <v>3272.7868344705316</v>
      </c>
      <c r="G40" s="20">
        <f t="shared" ref="G40:J40" si="18">G155</f>
        <v>3600.0655179175851</v>
      </c>
      <c r="H40" s="20">
        <f t="shared" si="18"/>
        <v>3960.0720697093434</v>
      </c>
      <c r="I40" s="20">
        <f t="shared" si="18"/>
        <v>4356.0792766802788</v>
      </c>
      <c r="J40" s="20">
        <f t="shared" si="18"/>
        <v>4791.6872043483063</v>
      </c>
    </row>
    <row r="41" spans="1:12" x14ac:dyDescent="0.2">
      <c r="A41" s="35" t="s">
        <v>25</v>
      </c>
      <c r="B41" s="16"/>
      <c r="C41" s="16"/>
      <c r="D41" s="17">
        <f>'Income Statement'!B32</f>
        <v>0</v>
      </c>
      <c r="E41" s="17">
        <f>'Income Statement'!C32</f>
        <v>0</v>
      </c>
      <c r="F41" s="17">
        <f>E41</f>
        <v>0</v>
      </c>
      <c r="G41" s="17">
        <f t="shared" ref="G41:J41" si="19">F41</f>
        <v>0</v>
      </c>
      <c r="H41" s="17">
        <f t="shared" si="19"/>
        <v>0</v>
      </c>
      <c r="I41" s="17">
        <f t="shared" si="19"/>
        <v>0</v>
      </c>
      <c r="J41" s="17">
        <f t="shared" si="19"/>
        <v>0</v>
      </c>
    </row>
    <row r="42" spans="1:12" x14ac:dyDescent="0.2">
      <c r="A42" s="19" t="s">
        <v>26</v>
      </c>
      <c r="B42" s="19"/>
      <c r="C42" s="19"/>
      <c r="D42" s="20">
        <f>SUM(D39:D41)</f>
        <v>6271</v>
      </c>
      <c r="E42" s="20">
        <f>SUM(E39:E41)</f>
        <v>7404</v>
      </c>
      <c r="F42" s="20">
        <f t="shared" ref="F42:J42" si="20">SUM(F39:F41)</f>
        <v>7940.0354187933081</v>
      </c>
      <c r="G42" s="20">
        <f t="shared" si="20"/>
        <v>8730.5667196314353</v>
      </c>
      <c r="H42" s="20">
        <f t="shared" si="20"/>
        <v>9605.5331241672357</v>
      </c>
      <c r="I42" s="20">
        <f t="shared" si="20"/>
        <v>10565.036083668998</v>
      </c>
      <c r="J42" s="20">
        <f t="shared" si="20"/>
        <v>11622.117386139129</v>
      </c>
      <c r="L42" s="21"/>
    </row>
    <row r="43" spans="1:12" ht="3" customHeight="1" x14ac:dyDescent="0.2">
      <c r="A43" s="69"/>
      <c r="B43" s="69"/>
      <c r="C43" s="69"/>
      <c r="D43" s="70"/>
      <c r="E43" s="70"/>
      <c r="F43" s="70"/>
      <c r="G43" s="70"/>
      <c r="H43" s="70"/>
      <c r="I43" s="70"/>
      <c r="J43" s="70"/>
      <c r="L43" s="21"/>
    </row>
    <row r="44" spans="1:12" x14ac:dyDescent="0.2">
      <c r="A44" s="69" t="s">
        <v>102</v>
      </c>
      <c r="B44" s="69"/>
      <c r="C44" s="69"/>
      <c r="D44" s="70"/>
      <c r="E44" s="70"/>
      <c r="F44" s="70"/>
      <c r="G44" s="70"/>
      <c r="H44" s="70"/>
      <c r="I44" s="70"/>
      <c r="J44" s="70"/>
      <c r="L44" s="21"/>
    </row>
    <row r="45" spans="1:12" x14ac:dyDescent="0.2">
      <c r="A45" s="71" t="s">
        <v>103</v>
      </c>
      <c r="B45" s="69"/>
      <c r="C45" s="69"/>
      <c r="D45" s="70"/>
      <c r="E45" s="70"/>
      <c r="F45" s="70"/>
      <c r="G45" s="70"/>
      <c r="H45" s="70"/>
      <c r="I45" s="70"/>
      <c r="J45" s="70"/>
      <c r="L45" s="21"/>
    </row>
    <row r="46" spans="1:12" x14ac:dyDescent="0.2">
      <c r="A46" s="72" t="s">
        <v>104</v>
      </c>
      <c r="B46" s="69"/>
      <c r="C46" s="69"/>
      <c r="D46" s="70"/>
      <c r="E46" s="70"/>
      <c r="F46" s="65">
        <v>0.1</v>
      </c>
      <c r="G46" s="65">
        <v>0.1</v>
      </c>
      <c r="H46" s="65">
        <v>0.1</v>
      </c>
      <c r="I46" s="65">
        <v>0.1</v>
      </c>
      <c r="J46" s="65">
        <v>0.1</v>
      </c>
      <c r="L46" s="21"/>
    </row>
    <row r="47" spans="1:12" x14ac:dyDescent="0.2">
      <c r="A47" s="72" t="s">
        <v>105</v>
      </c>
      <c r="B47" s="69"/>
      <c r="C47" s="69"/>
      <c r="D47" s="70"/>
      <c r="E47" s="70"/>
      <c r="F47" s="65">
        <v>0.05</v>
      </c>
      <c r="G47" s="65">
        <v>0.05</v>
      </c>
      <c r="H47" s="65">
        <v>0.05</v>
      </c>
      <c r="I47" s="65">
        <v>0.05</v>
      </c>
      <c r="J47" s="65">
        <v>0.05</v>
      </c>
      <c r="L47" s="21"/>
    </row>
    <row r="48" spans="1:12" x14ac:dyDescent="0.2">
      <c r="A48" s="72" t="s">
        <v>106</v>
      </c>
      <c r="B48" s="69"/>
      <c r="C48" s="69"/>
      <c r="D48" s="70"/>
      <c r="E48" s="70"/>
      <c r="F48" s="65">
        <v>0</v>
      </c>
      <c r="G48" s="65">
        <v>0</v>
      </c>
      <c r="H48" s="65">
        <v>0</v>
      </c>
      <c r="I48" s="65">
        <v>0</v>
      </c>
      <c r="J48" s="65">
        <v>0</v>
      </c>
      <c r="L48" s="21"/>
    </row>
    <row r="49" spans="1:12" ht="3" customHeight="1" x14ac:dyDescent="0.2">
      <c r="A49" s="69"/>
      <c r="B49" s="69"/>
      <c r="C49" s="69"/>
      <c r="D49" s="70"/>
      <c r="E49" s="70"/>
      <c r="F49" s="70"/>
      <c r="G49" s="70"/>
      <c r="H49" s="70"/>
      <c r="I49" s="70"/>
      <c r="J49" s="70"/>
      <c r="L49" s="21"/>
    </row>
    <row r="50" spans="1:12" x14ac:dyDescent="0.2">
      <c r="A50" s="73" t="s">
        <v>107</v>
      </c>
      <c r="B50" s="69"/>
      <c r="C50" s="69"/>
      <c r="D50" s="70"/>
      <c r="E50" s="70"/>
      <c r="F50" s="65">
        <v>0.74829944593531317</v>
      </c>
      <c r="G50" s="65">
        <v>0.74829944593531317</v>
      </c>
      <c r="H50" s="65">
        <v>0.74829944593531317</v>
      </c>
      <c r="I50" s="65">
        <v>0.74829944593531317</v>
      </c>
      <c r="J50" s="65">
        <v>0.74829944593531317</v>
      </c>
      <c r="L50" s="21"/>
    </row>
    <row r="51" spans="1:12" x14ac:dyDescent="0.2">
      <c r="A51" s="73" t="s">
        <v>108</v>
      </c>
      <c r="B51" s="69"/>
      <c r="C51" s="69"/>
      <c r="D51" s="70"/>
      <c r="E51" s="70"/>
      <c r="F51" s="65">
        <v>8.3144382881701465E-2</v>
      </c>
      <c r="G51" s="65">
        <v>8.3144382881701465E-2</v>
      </c>
      <c r="H51" s="65">
        <v>8.3144382881701465E-2</v>
      </c>
      <c r="I51" s="65">
        <v>8.3144382881701465E-2</v>
      </c>
      <c r="J51" s="65">
        <v>8.3144382881701465E-2</v>
      </c>
      <c r="L51" s="21"/>
    </row>
    <row r="52" spans="1:12" ht="3" customHeight="1" x14ac:dyDescent="0.2">
      <c r="A52" s="69"/>
      <c r="B52" s="69"/>
      <c r="C52" s="69"/>
      <c r="D52" s="70"/>
      <c r="E52" s="70"/>
      <c r="F52" s="70"/>
      <c r="G52" s="70"/>
      <c r="H52" s="70"/>
      <c r="I52" s="70"/>
      <c r="J52" s="70"/>
      <c r="L52" s="21"/>
    </row>
    <row r="53" spans="1:12" x14ac:dyDescent="0.2">
      <c r="A53" s="71" t="s">
        <v>109</v>
      </c>
      <c r="B53" s="69"/>
      <c r="C53" s="69"/>
      <c r="D53" s="70"/>
      <c r="E53" s="70"/>
      <c r="F53" s="65">
        <v>2.5000000000000001E-2</v>
      </c>
      <c r="G53" s="65">
        <v>2.5000000000000001E-2</v>
      </c>
      <c r="H53" s="65">
        <v>2.5000000000000001E-2</v>
      </c>
      <c r="I53" s="65">
        <v>2.5000000000000001E-2</v>
      </c>
      <c r="J53" s="65">
        <v>2.5000000000000001E-2</v>
      </c>
      <c r="L53" s="21"/>
    </row>
    <row r="54" spans="1:12" ht="3" customHeight="1" x14ac:dyDescent="0.2"/>
    <row r="55" spans="1:12" x14ac:dyDescent="0.2">
      <c r="A55" s="5" t="s">
        <v>27</v>
      </c>
      <c r="B55" s="5"/>
      <c r="C55" s="5"/>
      <c r="D55" s="6" t="str">
        <f t="shared" ref="D55:J55" si="21">D5</f>
        <v>20X1</v>
      </c>
      <c r="E55" s="6" t="str">
        <f t="shared" si="21"/>
        <v>20X2</v>
      </c>
      <c r="F55" s="6" t="str">
        <f t="shared" si="21"/>
        <v>20X3</v>
      </c>
      <c r="G55" s="6" t="str">
        <f t="shared" si="21"/>
        <v>20X4</v>
      </c>
      <c r="H55" s="6" t="str">
        <f t="shared" si="21"/>
        <v>20X5</v>
      </c>
      <c r="I55" s="6" t="str">
        <f t="shared" si="21"/>
        <v>20X6</v>
      </c>
      <c r="J55" s="6" t="str">
        <f t="shared" si="21"/>
        <v>20X7</v>
      </c>
    </row>
    <row r="56" spans="1:12" ht="3" customHeight="1" x14ac:dyDescent="0.2"/>
    <row r="57" spans="1:12" x14ac:dyDescent="0.2">
      <c r="A57" s="22" t="s">
        <v>28</v>
      </c>
      <c r="B57" s="22"/>
      <c r="C57" s="22"/>
      <c r="D57" s="23"/>
      <c r="E57" s="23"/>
    </row>
    <row r="58" spans="1:12" x14ac:dyDescent="0.2">
      <c r="A58" s="24" t="s">
        <v>29</v>
      </c>
      <c r="B58" s="24"/>
      <c r="C58" s="24"/>
      <c r="D58" s="25">
        <f>'Balance Sheet'!B10</f>
        <v>1773</v>
      </c>
      <c r="E58" s="25">
        <f>'Balance Sheet'!C10</f>
        <v>2000</v>
      </c>
      <c r="F58" s="67">
        <f ca="1">F120</f>
        <v>2000</v>
      </c>
      <c r="G58" s="67">
        <f t="shared" ref="G58:J58" ca="1" si="22">G120</f>
        <v>3322.5269522115632</v>
      </c>
      <c r="H58" s="67">
        <f t="shared" ca="1" si="22"/>
        <v>4812.3025149604373</v>
      </c>
      <c r="I58" s="67">
        <f t="shared" ca="1" si="22"/>
        <v>6495.9122813972135</v>
      </c>
      <c r="J58" s="67">
        <f t="shared" ca="1" si="22"/>
        <v>8441.136868400512</v>
      </c>
      <c r="L58" s="26"/>
    </row>
    <row r="59" spans="1:12" x14ac:dyDescent="0.2">
      <c r="A59" s="24" t="s">
        <v>30</v>
      </c>
      <c r="B59" s="24"/>
      <c r="C59" s="24"/>
      <c r="D59" s="25">
        <f>'Balance Sheet'!B11</f>
        <v>7750</v>
      </c>
      <c r="E59" s="25">
        <f>'Balance Sheet'!C11</f>
        <v>8852</v>
      </c>
      <c r="F59" s="25">
        <f>(F7/365)*F89</f>
        <v>9648.654934723043</v>
      </c>
      <c r="G59" s="25">
        <f>(G7/365)*G89</f>
        <v>10613.520428195348</v>
      </c>
      <c r="H59" s="25">
        <f>(H7/365)*H89</f>
        <v>11674.872471014884</v>
      </c>
      <c r="I59" s="25">
        <f>(I7/365)*I89</f>
        <v>12842.359718116375</v>
      </c>
      <c r="J59" s="25">
        <f>(J7/365)*J89</f>
        <v>14126.595689928014</v>
      </c>
      <c r="L59" s="26"/>
    </row>
    <row r="60" spans="1:12" x14ac:dyDescent="0.2">
      <c r="A60" s="24" t="s">
        <v>31</v>
      </c>
      <c r="B60" s="24"/>
      <c r="C60" s="24"/>
      <c r="D60" s="25">
        <f>'Balance Sheet'!B12</f>
        <v>4800</v>
      </c>
      <c r="E60" s="25">
        <f>'Balance Sheet'!C12</f>
        <v>5700</v>
      </c>
      <c r="F60" s="25">
        <f>(F19/365)*F90</f>
        <v>6095.2569001378561</v>
      </c>
      <c r="G60" s="25">
        <f>(G19/365)*G90</f>
        <v>6705.0483599389909</v>
      </c>
      <c r="H60" s="25">
        <f>(H19/365)*H90</f>
        <v>7375.4070225498481</v>
      </c>
      <c r="I60" s="25">
        <f>(I19/365)*I90</f>
        <v>8113.0281201655071</v>
      </c>
      <c r="J60" s="25">
        <f>(J19/365)*J90</f>
        <v>8924.2867147336892</v>
      </c>
      <c r="L60" s="26"/>
    </row>
    <row r="61" spans="1:12" x14ac:dyDescent="0.2">
      <c r="A61" s="24" t="s">
        <v>32</v>
      </c>
      <c r="B61" s="24"/>
      <c r="C61" s="24"/>
      <c r="D61" s="25">
        <f>'Balance Sheet'!B13</f>
        <v>456</v>
      </c>
      <c r="E61" s="25">
        <f>'Balance Sheet'!C13</f>
        <v>1849</v>
      </c>
      <c r="F61" s="26">
        <f>E61</f>
        <v>1849</v>
      </c>
      <c r="G61" s="26">
        <f t="shared" ref="G61:J61" si="23">F61</f>
        <v>1849</v>
      </c>
      <c r="H61" s="26">
        <f t="shared" si="23"/>
        <v>1849</v>
      </c>
      <c r="I61" s="26">
        <f t="shared" si="23"/>
        <v>1849</v>
      </c>
      <c r="J61" s="26">
        <f t="shared" si="23"/>
        <v>1849</v>
      </c>
      <c r="L61" s="26"/>
    </row>
    <row r="62" spans="1:12" x14ac:dyDescent="0.2">
      <c r="A62" s="27" t="s">
        <v>33</v>
      </c>
      <c r="B62" s="27"/>
      <c r="C62" s="27"/>
      <c r="D62" s="28">
        <f>SUM(D58:D61)</f>
        <v>14779</v>
      </c>
      <c r="E62" s="28">
        <f>SUM(E58:E61)</f>
        <v>18401</v>
      </c>
      <c r="F62" s="28">
        <f t="shared" ref="F62:J62" ca="1" si="24">SUM(F58:F61)</f>
        <v>19592.911834860897</v>
      </c>
      <c r="G62" s="28">
        <f t="shared" ca="1" si="24"/>
        <v>22490.095740345903</v>
      </c>
      <c r="H62" s="28">
        <f t="shared" ca="1" si="24"/>
        <v>25711.582008525169</v>
      </c>
      <c r="I62" s="28">
        <f t="shared" ca="1" si="24"/>
        <v>29300.300119679094</v>
      </c>
      <c r="J62" s="28">
        <f t="shared" ca="1" si="24"/>
        <v>33341.019273062215</v>
      </c>
      <c r="L62" s="26"/>
    </row>
    <row r="63" spans="1:12" ht="3" customHeight="1" x14ac:dyDescent="0.2">
      <c r="A63" s="29"/>
      <c r="B63" s="29"/>
      <c r="C63" s="29"/>
      <c r="D63" s="23"/>
      <c r="E63" s="23"/>
      <c r="L63" s="26"/>
    </row>
    <row r="64" spans="1:12" x14ac:dyDescent="0.2">
      <c r="A64" s="22" t="s">
        <v>34</v>
      </c>
      <c r="B64" s="22"/>
      <c r="C64" s="22"/>
      <c r="D64" s="23"/>
      <c r="E64" s="23"/>
      <c r="L64" s="26"/>
    </row>
    <row r="65" spans="1:12" x14ac:dyDescent="0.2">
      <c r="A65" s="24" t="s">
        <v>35</v>
      </c>
      <c r="B65" s="24"/>
      <c r="C65" s="24"/>
      <c r="D65" s="25">
        <f>'Balance Sheet'!B17</f>
        <v>10913</v>
      </c>
      <c r="E65" s="25">
        <f>'Balance Sheet'!C17</f>
        <v>10932</v>
      </c>
      <c r="F65" s="67">
        <f>F158</f>
        <v>11159.213165529469</v>
      </c>
      <c r="G65" s="67">
        <f t="shared" ref="G65:J65" si="25">G158</f>
        <v>11559.147647611884</v>
      </c>
      <c r="H65" s="67">
        <f t="shared" si="25"/>
        <v>12099.07557790254</v>
      </c>
      <c r="I65" s="67">
        <f t="shared" si="25"/>
        <v>12742.996301222263</v>
      </c>
      <c r="J65" s="67">
        <f t="shared" si="25"/>
        <v>13451.30909687396</v>
      </c>
      <c r="L65" s="26"/>
    </row>
    <row r="66" spans="1:12" ht="3" customHeight="1" x14ac:dyDescent="0.2">
      <c r="D66" s="23"/>
      <c r="E66" s="23"/>
      <c r="L66" s="26"/>
    </row>
    <row r="67" spans="1:12" x14ac:dyDescent="0.2">
      <c r="A67" s="30" t="s">
        <v>36</v>
      </c>
      <c r="B67" s="30"/>
      <c r="C67" s="30"/>
      <c r="D67" s="28">
        <f>D62+D65</f>
        <v>25692</v>
      </c>
      <c r="E67" s="28">
        <f>E62+E65</f>
        <v>29333</v>
      </c>
      <c r="F67" s="28">
        <f t="shared" ref="F67:J67" ca="1" si="26">F62+F65</f>
        <v>30752.125000390366</v>
      </c>
      <c r="G67" s="28">
        <f t="shared" ca="1" si="26"/>
        <v>34049.243387957787</v>
      </c>
      <c r="H67" s="28">
        <f t="shared" ca="1" si="26"/>
        <v>37810.657586427711</v>
      </c>
      <c r="I67" s="28">
        <f t="shared" ca="1" si="26"/>
        <v>42043.296420901359</v>
      </c>
      <c r="J67" s="28">
        <f t="shared" ca="1" si="26"/>
        <v>46792.328369936178</v>
      </c>
      <c r="L67" s="26"/>
    </row>
    <row r="68" spans="1:12" ht="3" customHeight="1" x14ac:dyDescent="0.2">
      <c r="D68" s="23"/>
      <c r="E68" s="23"/>
      <c r="L68" s="26"/>
    </row>
    <row r="69" spans="1:12" x14ac:dyDescent="0.2">
      <c r="A69" s="22" t="s">
        <v>37</v>
      </c>
      <c r="B69" s="22"/>
      <c r="C69" s="22"/>
      <c r="D69" s="23"/>
      <c r="E69" s="23"/>
      <c r="L69" s="26"/>
    </row>
    <row r="70" spans="1:12" x14ac:dyDescent="0.2">
      <c r="A70" s="24" t="s">
        <v>38</v>
      </c>
      <c r="B70" s="24"/>
      <c r="C70" s="24"/>
      <c r="D70" s="25">
        <f>'Balance Sheet'!B24</f>
        <v>5665</v>
      </c>
      <c r="E70" s="25">
        <f>'Balance Sheet'!C24</f>
        <v>6656</v>
      </c>
      <c r="F70" s="25">
        <f>(F19/365)*F91</f>
        <v>7154.5899535301014</v>
      </c>
      <c r="G70" s="25">
        <f>(G19/365)*G91</f>
        <v>7870.3609084742611</v>
      </c>
      <c r="H70" s="25">
        <f>(H19/365)*H91</f>
        <v>8657.2254215465546</v>
      </c>
      <c r="I70" s="25">
        <f>(I19/365)*I91</f>
        <v>9523.0423314775344</v>
      </c>
      <c r="J70" s="25">
        <f>(J19/365)*J91</f>
        <v>10475.294662348311</v>
      </c>
      <c r="L70" s="26"/>
    </row>
    <row r="71" spans="1:12" x14ac:dyDescent="0.2">
      <c r="A71" s="24" t="s">
        <v>39</v>
      </c>
      <c r="B71" s="24"/>
      <c r="C71" s="24"/>
      <c r="D71" s="25">
        <f>'Balance Sheet'!B25</f>
        <v>792</v>
      </c>
      <c r="E71" s="25">
        <f>'Balance Sheet'!C25</f>
        <v>1375.2681067344347</v>
      </c>
      <c r="F71" s="68">
        <f ca="1">F133</f>
        <v>31.959014505036976</v>
      </c>
      <c r="G71" s="68">
        <f t="shared" ref="G71:J71" ca="1" si="27">G133</f>
        <v>0</v>
      </c>
      <c r="H71" s="68">
        <f t="shared" ca="1" si="27"/>
        <v>0</v>
      </c>
      <c r="I71" s="68">
        <f t="shared" ca="1" si="27"/>
        <v>0</v>
      </c>
      <c r="J71" s="68">
        <f t="shared" ca="1" si="27"/>
        <v>0</v>
      </c>
      <c r="L71" s="26"/>
    </row>
    <row r="72" spans="1:12" x14ac:dyDescent="0.2">
      <c r="A72" s="24" t="s">
        <v>40</v>
      </c>
      <c r="B72" s="24"/>
      <c r="C72" s="24"/>
      <c r="D72" s="25">
        <f>'Balance Sheet'!B26</f>
        <v>500</v>
      </c>
      <c r="E72" s="25">
        <f>'Balance Sheet'!C26</f>
        <v>500</v>
      </c>
      <c r="F72" s="68">
        <f>F138</f>
        <v>500</v>
      </c>
      <c r="G72" s="68">
        <f t="shared" ref="G72:J72" si="28">G138</f>
        <v>500</v>
      </c>
      <c r="H72" s="68">
        <f t="shared" si="28"/>
        <v>500</v>
      </c>
      <c r="I72" s="68">
        <f t="shared" si="28"/>
        <v>500</v>
      </c>
      <c r="J72" s="68">
        <f t="shared" si="28"/>
        <v>500</v>
      </c>
      <c r="L72" s="26"/>
    </row>
    <row r="73" spans="1:12" x14ac:dyDescent="0.2">
      <c r="A73" s="27" t="s">
        <v>41</v>
      </c>
      <c r="B73" s="27"/>
      <c r="C73" s="27"/>
      <c r="D73" s="28">
        <f>SUM(D70:D72)</f>
        <v>6957</v>
      </c>
      <c r="E73" s="28">
        <f>SUM(E70:E72)</f>
        <v>8531.2681067344347</v>
      </c>
      <c r="F73" s="28">
        <f t="shared" ref="F73:J73" ca="1" si="29">SUM(F70:F72)</f>
        <v>7686.5489680351384</v>
      </c>
      <c r="G73" s="28">
        <f t="shared" ca="1" si="29"/>
        <v>8370.3609084742602</v>
      </c>
      <c r="H73" s="28">
        <f t="shared" ca="1" si="29"/>
        <v>9157.2254215465546</v>
      </c>
      <c r="I73" s="28">
        <f t="shared" ca="1" si="29"/>
        <v>10023.042331477534</v>
      </c>
      <c r="J73" s="28">
        <f t="shared" ca="1" si="29"/>
        <v>10975.294662348311</v>
      </c>
      <c r="L73" s="26"/>
    </row>
    <row r="74" spans="1:12" ht="3" customHeight="1" x14ac:dyDescent="0.2">
      <c r="A74" s="29"/>
      <c r="B74" s="29"/>
      <c r="C74" s="29"/>
      <c r="D74" s="23"/>
      <c r="E74" s="23"/>
      <c r="L74" s="26"/>
    </row>
    <row r="75" spans="1:12" x14ac:dyDescent="0.2">
      <c r="A75" s="22" t="s">
        <v>42</v>
      </c>
      <c r="B75" s="22"/>
      <c r="C75" s="22"/>
      <c r="D75" s="23"/>
      <c r="E75" s="23"/>
      <c r="L75" s="26"/>
    </row>
    <row r="76" spans="1:12" x14ac:dyDescent="0.2">
      <c r="A76" s="24" t="s">
        <v>43</v>
      </c>
      <c r="B76" s="24"/>
      <c r="C76" s="24"/>
      <c r="D76" s="25">
        <f>'Balance Sheet'!B30</f>
        <v>5000</v>
      </c>
      <c r="E76" s="25">
        <f>'Balance Sheet'!C30</f>
        <v>4500</v>
      </c>
      <c r="F76" s="68">
        <f>F137</f>
        <v>4000</v>
      </c>
      <c r="G76" s="68">
        <f t="shared" ref="G76:J76" si="30">G137</f>
        <v>3500</v>
      </c>
      <c r="H76" s="68">
        <f t="shared" si="30"/>
        <v>3000</v>
      </c>
      <c r="I76" s="68">
        <f t="shared" si="30"/>
        <v>2500</v>
      </c>
      <c r="J76" s="68">
        <f t="shared" si="30"/>
        <v>2000</v>
      </c>
      <c r="L76" s="26"/>
    </row>
    <row r="77" spans="1:12" ht="3" customHeight="1" x14ac:dyDescent="0.2">
      <c r="A77" s="29"/>
      <c r="B77" s="29"/>
      <c r="C77" s="29"/>
      <c r="D77" s="23"/>
      <c r="E77" s="23"/>
      <c r="L77" s="26"/>
    </row>
    <row r="78" spans="1:12" x14ac:dyDescent="0.2">
      <c r="A78" s="30" t="s">
        <v>44</v>
      </c>
      <c r="B78" s="30"/>
      <c r="C78" s="30"/>
      <c r="D78" s="28">
        <f>D73+D76</f>
        <v>11957</v>
      </c>
      <c r="E78" s="28">
        <f t="shared" ref="E78:J78" si="31">E73+E76</f>
        <v>13031.268106734435</v>
      </c>
      <c r="F78" s="28">
        <f t="shared" ca="1" si="31"/>
        <v>11686.548968035138</v>
      </c>
      <c r="G78" s="28">
        <f t="shared" ca="1" si="31"/>
        <v>11870.36090847426</v>
      </c>
      <c r="H78" s="28">
        <f t="shared" ca="1" si="31"/>
        <v>12157.225421546555</v>
      </c>
      <c r="I78" s="28">
        <f t="shared" ca="1" si="31"/>
        <v>12523.042331477534</v>
      </c>
      <c r="J78" s="28">
        <f t="shared" ca="1" si="31"/>
        <v>12975.294662348311</v>
      </c>
      <c r="L78" s="26"/>
    </row>
    <row r="79" spans="1:12" ht="3" customHeight="1" x14ac:dyDescent="0.2">
      <c r="D79" s="23"/>
      <c r="E79" s="23"/>
      <c r="L79" s="26"/>
    </row>
    <row r="80" spans="1:12" x14ac:dyDescent="0.2">
      <c r="A80" s="29" t="s">
        <v>45</v>
      </c>
      <c r="B80" s="29"/>
      <c r="C80" s="29"/>
      <c r="D80" s="25">
        <f>'Balance Sheet'!B35</f>
        <v>15</v>
      </c>
      <c r="E80" s="25">
        <f>'Balance Sheet'!C35</f>
        <v>15</v>
      </c>
      <c r="F80" s="26">
        <f>E80</f>
        <v>15</v>
      </c>
      <c r="G80" s="26">
        <f t="shared" ref="G80:J81" si="32">F80</f>
        <v>15</v>
      </c>
      <c r="H80" s="26">
        <f t="shared" si="32"/>
        <v>15</v>
      </c>
      <c r="I80" s="26">
        <f t="shared" si="32"/>
        <v>15</v>
      </c>
      <c r="J80" s="26">
        <f t="shared" si="32"/>
        <v>15</v>
      </c>
      <c r="L80" s="26"/>
    </row>
    <row r="81" spans="1:12" x14ac:dyDescent="0.2">
      <c r="A81" s="29" t="s">
        <v>46</v>
      </c>
      <c r="B81" s="29"/>
      <c r="C81" s="29"/>
      <c r="D81" s="25">
        <f>'Balance Sheet'!B36</f>
        <v>5000</v>
      </c>
      <c r="E81" s="25">
        <f>'Balance Sheet'!C36</f>
        <v>5000</v>
      </c>
      <c r="F81" s="26">
        <f>E81</f>
        <v>5000</v>
      </c>
      <c r="G81" s="26">
        <f t="shared" si="32"/>
        <v>5000</v>
      </c>
      <c r="H81" s="26">
        <f t="shared" si="32"/>
        <v>5000</v>
      </c>
      <c r="I81" s="26">
        <f t="shared" si="32"/>
        <v>5000</v>
      </c>
      <c r="J81" s="26">
        <f t="shared" si="32"/>
        <v>5000</v>
      </c>
      <c r="L81" s="26"/>
    </row>
    <row r="82" spans="1:12" x14ac:dyDescent="0.2">
      <c r="A82" s="29" t="s">
        <v>47</v>
      </c>
      <c r="B82" s="29"/>
      <c r="C82" s="29"/>
      <c r="D82" s="25">
        <f>'Balance Sheet'!B37</f>
        <v>8720</v>
      </c>
      <c r="E82" s="25">
        <f>'Balance Sheet'!C37</f>
        <v>11286.731893265565</v>
      </c>
      <c r="F82" s="26">
        <f ca="1">E82+F37</f>
        <v>14050.576032355228</v>
      </c>
      <c r="G82" s="26">
        <f ca="1">F82+G37</f>
        <v>17163.882479483524</v>
      </c>
      <c r="H82" s="26">
        <f ca="1">G82+H37</f>
        <v>20638.432164881153</v>
      </c>
      <c r="I82" s="26">
        <f ca="1">H82+I37</f>
        <v>24505.254089423819</v>
      </c>
      <c r="J82" s="26">
        <f ca="1">I82+J37</f>
        <v>28802.033707587856</v>
      </c>
      <c r="L82" s="26"/>
    </row>
    <row r="83" spans="1:12" x14ac:dyDescent="0.2">
      <c r="A83" s="30" t="s">
        <v>48</v>
      </c>
      <c r="B83" s="30"/>
      <c r="C83" s="30"/>
      <c r="D83" s="28">
        <f>SUM(D80:D82)</f>
        <v>13735</v>
      </c>
      <c r="E83" s="28">
        <f t="shared" ref="E83:J83" si="33">SUM(E80:E82)</f>
        <v>16301.731893265565</v>
      </c>
      <c r="F83" s="28">
        <f t="shared" ca="1" si="33"/>
        <v>19065.576032355228</v>
      </c>
      <c r="G83" s="28">
        <f t="shared" ca="1" si="33"/>
        <v>22178.882479483524</v>
      </c>
      <c r="H83" s="28">
        <f t="shared" ca="1" si="33"/>
        <v>25653.432164881153</v>
      </c>
      <c r="I83" s="28">
        <f t="shared" ca="1" si="33"/>
        <v>29520.254089423819</v>
      </c>
      <c r="J83" s="28">
        <f t="shared" ca="1" si="33"/>
        <v>33817.033707587856</v>
      </c>
      <c r="L83" s="26"/>
    </row>
    <row r="84" spans="1:12" ht="3" customHeight="1" x14ac:dyDescent="0.2">
      <c r="D84" s="23"/>
      <c r="E84" s="23"/>
      <c r="L84" s="26"/>
    </row>
    <row r="85" spans="1:12" x14ac:dyDescent="0.2">
      <c r="A85" s="3" t="s">
        <v>49</v>
      </c>
      <c r="B85" s="3"/>
      <c r="C85" s="3"/>
      <c r="D85" s="9">
        <f>D78+D83</f>
        <v>25692</v>
      </c>
      <c r="E85" s="9">
        <f t="shared" ref="E85:J85" si="34">E78+E83</f>
        <v>29333</v>
      </c>
      <c r="F85" s="9">
        <f t="shared" ca="1" si="34"/>
        <v>30752.125000390366</v>
      </c>
      <c r="G85" s="9">
        <f t="shared" ca="1" si="34"/>
        <v>34049.243387957787</v>
      </c>
      <c r="H85" s="9">
        <f t="shared" ca="1" si="34"/>
        <v>37810.657586427711</v>
      </c>
      <c r="I85" s="9">
        <f t="shared" ca="1" si="34"/>
        <v>42043.296420901352</v>
      </c>
      <c r="J85" s="9">
        <f t="shared" ca="1" si="34"/>
        <v>46792.328369936164</v>
      </c>
      <c r="L85" s="26"/>
    </row>
    <row r="86" spans="1:12" s="7" customFormat="1" x14ac:dyDescent="0.2">
      <c r="A86" s="31" t="s">
        <v>50</v>
      </c>
      <c r="B86" s="31"/>
      <c r="C86" s="31"/>
      <c r="D86" s="32">
        <f>D67-D85</f>
        <v>0</v>
      </c>
      <c r="E86" s="32">
        <f t="shared" ref="E86:J86" si="35">E67-E85</f>
        <v>0</v>
      </c>
      <c r="F86" s="32">
        <f t="shared" ca="1" si="35"/>
        <v>0</v>
      </c>
      <c r="G86" s="32">
        <f t="shared" ca="1" si="35"/>
        <v>0</v>
      </c>
      <c r="H86" s="32">
        <f t="shared" ca="1" si="35"/>
        <v>0</v>
      </c>
      <c r="I86" s="32">
        <f t="shared" ca="1" si="35"/>
        <v>0</v>
      </c>
      <c r="J86" s="32">
        <f t="shared" ca="1" si="35"/>
        <v>0</v>
      </c>
      <c r="L86" s="26"/>
    </row>
    <row r="87" spans="1:12" ht="3" customHeight="1" x14ac:dyDescent="0.2">
      <c r="D87" s="23"/>
      <c r="E87" s="23"/>
    </row>
    <row r="88" spans="1:12" x14ac:dyDescent="0.2">
      <c r="A88" s="33" t="s">
        <v>51</v>
      </c>
      <c r="B88" s="33"/>
      <c r="C88" s="33"/>
      <c r="D88" s="34"/>
      <c r="E88" s="34"/>
      <c r="F88" s="16"/>
      <c r="G88" s="16"/>
      <c r="H88" s="16"/>
      <c r="I88" s="16"/>
      <c r="J88" s="16"/>
    </row>
    <row r="89" spans="1:12" x14ac:dyDescent="0.2">
      <c r="A89" s="35" t="s">
        <v>52</v>
      </c>
      <c r="B89" s="35"/>
      <c r="C89" s="35"/>
      <c r="D89" s="17">
        <f>D59/(D7/365)</f>
        <v>37.994278192661042</v>
      </c>
      <c r="E89" s="17">
        <f>E59/(E7/365)</f>
        <v>38.69807885785464</v>
      </c>
      <c r="F89" s="18">
        <f>AVERAGE($D89:$E89)</f>
        <v>38.346178525257841</v>
      </c>
      <c r="G89" s="18">
        <f t="shared" ref="G89:J89" si="36">AVERAGE($D89:$E89)</f>
        <v>38.346178525257841</v>
      </c>
      <c r="H89" s="18">
        <f t="shared" si="36"/>
        <v>38.346178525257841</v>
      </c>
      <c r="I89" s="18">
        <f t="shared" si="36"/>
        <v>38.346178525257841</v>
      </c>
      <c r="J89" s="18">
        <f t="shared" si="36"/>
        <v>38.346178525257841</v>
      </c>
    </row>
    <row r="90" spans="1:12" x14ac:dyDescent="0.2">
      <c r="A90" s="35" t="s">
        <v>53</v>
      </c>
      <c r="B90" s="35"/>
      <c r="C90" s="35"/>
      <c r="D90" s="17">
        <f>D60/(D19/365)</f>
        <v>27.188081936685286</v>
      </c>
      <c r="E90" s="17">
        <f>E60/(E19/365)</f>
        <v>28.687055319618334</v>
      </c>
      <c r="F90" s="18">
        <f t="shared" ref="F90:J91" si="37">AVERAGE($D90:$E90)</f>
        <v>27.937568628151809</v>
      </c>
      <c r="G90" s="18">
        <f t="shared" si="37"/>
        <v>27.937568628151809</v>
      </c>
      <c r="H90" s="18">
        <f t="shared" si="37"/>
        <v>27.937568628151809</v>
      </c>
      <c r="I90" s="18">
        <f t="shared" si="37"/>
        <v>27.937568628151809</v>
      </c>
      <c r="J90" s="18">
        <f t="shared" si="37"/>
        <v>27.937568628151809</v>
      </c>
    </row>
    <row r="91" spans="1:12" x14ac:dyDescent="0.2">
      <c r="A91" s="35" t="s">
        <v>54</v>
      </c>
      <c r="B91" s="35"/>
      <c r="C91" s="35"/>
      <c r="D91" s="17">
        <f>D70/(D19/365)</f>
        <v>32.087600869025451</v>
      </c>
      <c r="E91" s="17">
        <f>E70/(E19/365)</f>
        <v>33.498428106557832</v>
      </c>
      <c r="F91" s="18">
        <f t="shared" si="37"/>
        <v>32.793014487791638</v>
      </c>
      <c r="G91" s="18">
        <f t="shared" si="37"/>
        <v>32.793014487791638</v>
      </c>
      <c r="H91" s="18">
        <f t="shared" si="37"/>
        <v>32.793014487791638</v>
      </c>
      <c r="I91" s="18">
        <f t="shared" si="37"/>
        <v>32.793014487791638</v>
      </c>
      <c r="J91" s="18">
        <f t="shared" si="37"/>
        <v>32.793014487791638</v>
      </c>
    </row>
    <row r="92" spans="1:12" ht="5.0999999999999996" customHeight="1" x14ac:dyDescent="0.2"/>
    <row r="93" spans="1:12" x14ac:dyDescent="0.2">
      <c r="A93" s="5" t="s">
        <v>55</v>
      </c>
      <c r="B93" s="5"/>
      <c r="C93" s="5"/>
      <c r="D93" s="6" t="str">
        <f t="shared" ref="D93:J93" si="38">D55</f>
        <v>20X1</v>
      </c>
      <c r="E93" s="6" t="str">
        <f t="shared" si="38"/>
        <v>20X2</v>
      </c>
      <c r="F93" s="6" t="str">
        <f t="shared" si="38"/>
        <v>20X3</v>
      </c>
      <c r="G93" s="6" t="str">
        <f t="shared" si="38"/>
        <v>20X4</v>
      </c>
      <c r="H93" s="6" t="str">
        <f t="shared" si="38"/>
        <v>20X5</v>
      </c>
      <c r="I93" s="6" t="str">
        <f t="shared" si="38"/>
        <v>20X6</v>
      </c>
      <c r="J93" s="6" t="str">
        <f t="shared" si="38"/>
        <v>20X7</v>
      </c>
      <c r="L93" t="s">
        <v>100</v>
      </c>
    </row>
    <row r="94" spans="1:12" ht="3" customHeight="1" x14ac:dyDescent="0.2"/>
    <row r="95" spans="1:12" ht="11.25" customHeight="1" x14ac:dyDescent="0.2">
      <c r="A95" s="3" t="s">
        <v>56</v>
      </c>
      <c r="B95" s="3"/>
      <c r="C95" s="3"/>
    </row>
    <row r="96" spans="1:12" x14ac:dyDescent="0.2">
      <c r="A96" s="22" t="s">
        <v>23</v>
      </c>
      <c r="B96" s="22"/>
      <c r="C96" s="22"/>
      <c r="D96" s="26"/>
      <c r="E96" s="26"/>
      <c r="F96" s="26">
        <f ca="1">F37</f>
        <v>2763.8441390896633</v>
      </c>
      <c r="G96" s="26">
        <f ca="1">G37</f>
        <v>3113.306447128296</v>
      </c>
      <c r="H96" s="26">
        <f ca="1">H37</f>
        <v>3474.5496853976301</v>
      </c>
      <c r="I96" s="26">
        <f ca="1">I37</f>
        <v>3866.8219245426676</v>
      </c>
      <c r="J96" s="26">
        <f ca="1">J37</f>
        <v>4296.7796181640351</v>
      </c>
    </row>
    <row r="97" spans="1:10" ht="3" customHeight="1" x14ac:dyDescent="0.2">
      <c r="A97" s="22"/>
      <c r="B97" s="22"/>
      <c r="C97" s="22"/>
      <c r="D97" s="26"/>
      <c r="E97" s="26"/>
      <c r="F97" s="26"/>
      <c r="G97" s="26"/>
      <c r="H97" s="26"/>
      <c r="I97" s="26"/>
      <c r="J97" s="26"/>
    </row>
    <row r="98" spans="1:10" x14ac:dyDescent="0.2">
      <c r="A98" s="36" t="s">
        <v>57</v>
      </c>
      <c r="B98" s="36"/>
      <c r="C98" s="36"/>
    </row>
    <row r="99" spans="1:10" x14ac:dyDescent="0.2">
      <c r="A99" s="24" t="s">
        <v>24</v>
      </c>
      <c r="B99" s="24"/>
      <c r="C99" s="24"/>
      <c r="D99" s="26"/>
      <c r="E99" s="26"/>
      <c r="F99" s="68">
        <f>F155</f>
        <v>3272.7868344705316</v>
      </c>
      <c r="G99" s="68">
        <f t="shared" ref="G99:J99" si="39">G155</f>
        <v>3600.0655179175851</v>
      </c>
      <c r="H99" s="68">
        <f t="shared" si="39"/>
        <v>3960.0720697093434</v>
      </c>
      <c r="I99" s="68">
        <f t="shared" si="39"/>
        <v>4356.0792766802788</v>
      </c>
      <c r="J99" s="68">
        <f t="shared" si="39"/>
        <v>4791.6872043483063</v>
      </c>
    </row>
    <row r="100" spans="1:10" x14ac:dyDescent="0.2">
      <c r="A100" s="24" t="s">
        <v>25</v>
      </c>
      <c r="B100" s="24"/>
      <c r="C100" s="24"/>
      <c r="D100" s="26"/>
      <c r="E100" s="26"/>
      <c r="F100" s="26">
        <f>F41</f>
        <v>0</v>
      </c>
      <c r="G100" s="26">
        <f>G41</f>
        <v>0</v>
      </c>
      <c r="H100" s="26">
        <f>H41</f>
        <v>0</v>
      </c>
      <c r="I100" s="26">
        <f>I41</f>
        <v>0</v>
      </c>
      <c r="J100" s="26">
        <f>J41</f>
        <v>0</v>
      </c>
    </row>
    <row r="101" spans="1:10" ht="3" customHeight="1" x14ac:dyDescent="0.2"/>
    <row r="102" spans="1:10" x14ac:dyDescent="0.2">
      <c r="A102" s="36" t="s">
        <v>58</v>
      </c>
      <c r="B102" s="36"/>
      <c r="C102" s="36"/>
    </row>
    <row r="103" spans="1:10" x14ac:dyDescent="0.2">
      <c r="A103" s="24" t="s">
        <v>30</v>
      </c>
      <c r="B103" s="24"/>
      <c r="C103" s="24"/>
      <c r="F103" s="26">
        <f>-(F59-E59)</f>
        <v>-796.65493472304297</v>
      </c>
      <c r="G103" s="26">
        <f t="shared" ref="G103:J104" si="40">-(G59-F59)</f>
        <v>-964.86549347230539</v>
      </c>
      <c r="H103" s="26">
        <f t="shared" si="40"/>
        <v>-1061.3520428195352</v>
      </c>
      <c r="I103" s="26">
        <f t="shared" si="40"/>
        <v>-1167.4872471014914</v>
      </c>
      <c r="J103" s="26">
        <f t="shared" si="40"/>
        <v>-1284.2359718116386</v>
      </c>
    </row>
    <row r="104" spans="1:10" x14ac:dyDescent="0.2">
      <c r="A104" s="24" t="s">
        <v>31</v>
      </c>
      <c r="B104" s="24"/>
      <c r="C104" s="24"/>
      <c r="F104" s="26">
        <f>-(F60-E60)</f>
        <v>-395.25690013785606</v>
      </c>
      <c r="G104" s="26">
        <f t="shared" si="40"/>
        <v>-609.79145980113481</v>
      </c>
      <c r="H104" s="26">
        <f t="shared" si="40"/>
        <v>-670.35866261085721</v>
      </c>
      <c r="I104" s="26">
        <f t="shared" si="40"/>
        <v>-737.62109761565898</v>
      </c>
      <c r="J104" s="26">
        <f t="shared" si="40"/>
        <v>-811.25859456818216</v>
      </c>
    </row>
    <row r="105" spans="1:10" x14ac:dyDescent="0.2">
      <c r="A105" s="24" t="s">
        <v>38</v>
      </c>
      <c r="B105" s="24"/>
      <c r="C105" s="24"/>
      <c r="F105" s="26">
        <f>F70-E70</f>
        <v>498.58995353010141</v>
      </c>
      <c r="G105" s="26">
        <f t="shared" ref="G105:J105" si="41">G70-F70</f>
        <v>715.77095494415971</v>
      </c>
      <c r="H105" s="26">
        <f t="shared" si="41"/>
        <v>786.86451307229345</v>
      </c>
      <c r="I105" s="26">
        <f t="shared" si="41"/>
        <v>865.81690993097982</v>
      </c>
      <c r="J105" s="26">
        <f t="shared" si="41"/>
        <v>952.25233087077686</v>
      </c>
    </row>
    <row r="106" spans="1:10" ht="5.0999999999999996" customHeight="1" x14ac:dyDescent="0.2">
      <c r="A106" s="37"/>
      <c r="B106" s="37"/>
      <c r="C106" s="37"/>
      <c r="D106" s="3"/>
      <c r="E106" s="3"/>
      <c r="F106" s="10"/>
      <c r="G106" s="10"/>
      <c r="H106" s="10"/>
      <c r="I106" s="10"/>
      <c r="J106" s="10"/>
    </row>
    <row r="107" spans="1:10" x14ac:dyDescent="0.2">
      <c r="A107" s="38" t="s">
        <v>59</v>
      </c>
      <c r="B107" s="38"/>
      <c r="C107" s="38"/>
      <c r="D107" s="39"/>
      <c r="E107" s="39"/>
      <c r="F107" s="40">
        <f ca="1">F96+F99+F100+F103+F104+F105</f>
        <v>5343.3090922293977</v>
      </c>
      <c r="G107" s="40">
        <f t="shared" ref="G107:J107" ca="1" si="42">G96+G99+G100+G103+G104+G105</f>
        <v>5854.4859667166002</v>
      </c>
      <c r="H107" s="40">
        <f t="shared" ca="1" si="42"/>
        <v>6489.7755627488741</v>
      </c>
      <c r="I107" s="40">
        <f t="shared" ca="1" si="42"/>
        <v>7183.6097664367762</v>
      </c>
      <c r="J107" s="40">
        <f t="shared" ca="1" si="42"/>
        <v>7945.2245870032984</v>
      </c>
    </row>
    <row r="108" spans="1:10" ht="3" customHeight="1" x14ac:dyDescent="0.2"/>
    <row r="109" spans="1:10" x14ac:dyDescent="0.2">
      <c r="A109" s="3" t="s">
        <v>60</v>
      </c>
      <c r="B109" s="3"/>
      <c r="C109" s="3"/>
    </row>
    <row r="110" spans="1:10" x14ac:dyDescent="0.2">
      <c r="A110" s="24" t="s">
        <v>61</v>
      </c>
      <c r="B110" s="24"/>
      <c r="C110" s="24"/>
      <c r="F110" s="68">
        <f>-F153</f>
        <v>-3500</v>
      </c>
      <c r="G110" s="68">
        <f t="shared" ref="G110:J110" si="43">-G153</f>
        <v>-4000</v>
      </c>
      <c r="H110" s="68">
        <f t="shared" si="43"/>
        <v>-4500</v>
      </c>
      <c r="I110" s="68">
        <f t="shared" si="43"/>
        <v>-5000</v>
      </c>
      <c r="J110" s="68">
        <f t="shared" si="43"/>
        <v>-5500</v>
      </c>
    </row>
    <row r="111" spans="1:10" x14ac:dyDescent="0.2">
      <c r="A111" s="38" t="s">
        <v>62</v>
      </c>
      <c r="B111" s="38"/>
      <c r="C111" s="38"/>
      <c r="D111" s="39"/>
      <c r="E111" s="39"/>
      <c r="F111" s="40">
        <f>F110</f>
        <v>-3500</v>
      </c>
      <c r="G111" s="40">
        <f t="shared" ref="G111:J111" si="44">G110</f>
        <v>-4000</v>
      </c>
      <c r="H111" s="40">
        <f t="shared" si="44"/>
        <v>-4500</v>
      </c>
      <c r="I111" s="40">
        <f t="shared" si="44"/>
        <v>-5000</v>
      </c>
      <c r="J111" s="40">
        <f t="shared" si="44"/>
        <v>-5500</v>
      </c>
    </row>
    <row r="112" spans="1:10" ht="3" customHeight="1" x14ac:dyDescent="0.2"/>
    <row r="113" spans="1:10" x14ac:dyDescent="0.2">
      <c r="A113" s="3" t="s">
        <v>63</v>
      </c>
      <c r="B113" s="3"/>
      <c r="C113" s="3"/>
    </row>
    <row r="114" spans="1:10" x14ac:dyDescent="0.2">
      <c r="A114" s="24" t="s">
        <v>64</v>
      </c>
      <c r="B114" s="24"/>
      <c r="C114" s="24"/>
      <c r="F114" s="68">
        <f ca="1">F133-E133</f>
        <v>-1343.3090922293977</v>
      </c>
      <c r="G114" s="68">
        <f t="shared" ref="G114:J114" ca="1" si="45">G133-F133</f>
        <v>-31.959014505036976</v>
      </c>
      <c r="H114" s="68">
        <f t="shared" ca="1" si="45"/>
        <v>0</v>
      </c>
      <c r="I114" s="68">
        <f t="shared" ca="1" si="45"/>
        <v>0</v>
      </c>
      <c r="J114" s="68">
        <f t="shared" ca="1" si="45"/>
        <v>0</v>
      </c>
    </row>
    <row r="115" spans="1:10" x14ac:dyDescent="0.2">
      <c r="A115" s="24" t="s">
        <v>65</v>
      </c>
      <c r="B115" s="24"/>
      <c r="C115" s="24"/>
      <c r="F115" s="68">
        <f>-F138</f>
        <v>-500</v>
      </c>
      <c r="G115" s="68">
        <f t="shared" ref="G115:J115" si="46">-G138</f>
        <v>-500</v>
      </c>
      <c r="H115" s="68">
        <f t="shared" si="46"/>
        <v>-500</v>
      </c>
      <c r="I115" s="68">
        <f t="shared" si="46"/>
        <v>-500</v>
      </c>
      <c r="J115" s="68">
        <f t="shared" si="46"/>
        <v>-500</v>
      </c>
    </row>
    <row r="116" spans="1:10" x14ac:dyDescent="0.2">
      <c r="A116" s="38" t="s">
        <v>66</v>
      </c>
      <c r="B116" s="38"/>
      <c r="C116" s="38"/>
      <c r="D116" s="39"/>
      <c r="E116" s="39"/>
      <c r="F116" s="40">
        <f ca="1">F114+F115</f>
        <v>-1843.3090922293977</v>
      </c>
      <c r="G116" s="40">
        <f t="shared" ref="G116:J116" ca="1" si="47">G114+G115</f>
        <v>-531.95901450503698</v>
      </c>
      <c r="H116" s="40">
        <f t="shared" ca="1" si="47"/>
        <v>-500</v>
      </c>
      <c r="I116" s="40">
        <f t="shared" ca="1" si="47"/>
        <v>-500</v>
      </c>
      <c r="J116" s="40">
        <f t="shared" ca="1" si="47"/>
        <v>-500</v>
      </c>
    </row>
    <row r="117" spans="1:10" ht="3" customHeight="1" x14ac:dyDescent="0.2"/>
    <row r="118" spans="1:10" x14ac:dyDescent="0.2">
      <c r="A118" t="s">
        <v>67</v>
      </c>
      <c r="F118" s="26">
        <f ca="1">F107+F111+F116</f>
        <v>0</v>
      </c>
      <c r="G118" s="26">
        <f t="shared" ref="G118:J118" ca="1" si="48">G107+G111+G116</f>
        <v>1322.5269522115632</v>
      </c>
      <c r="H118" s="26">
        <f t="shared" ca="1" si="48"/>
        <v>1489.7755627488741</v>
      </c>
      <c r="I118" s="26">
        <f t="shared" ca="1" si="48"/>
        <v>1683.6097664367762</v>
      </c>
      <c r="J118" s="26">
        <f t="shared" ca="1" si="48"/>
        <v>1945.2245870032984</v>
      </c>
    </row>
    <row r="119" spans="1:10" x14ac:dyDescent="0.2">
      <c r="A119" s="41" t="s">
        <v>68</v>
      </c>
      <c r="B119" s="41"/>
      <c r="C119" s="41"/>
      <c r="D119" s="41"/>
      <c r="E119" s="41"/>
      <c r="F119" s="42">
        <f>E58</f>
        <v>2000</v>
      </c>
      <c r="G119" s="42">
        <f t="shared" ref="G119:J119" ca="1" si="49">F58</f>
        <v>2000</v>
      </c>
      <c r="H119" s="42">
        <f t="shared" ca="1" si="49"/>
        <v>3322.5269522115632</v>
      </c>
      <c r="I119" s="42">
        <f t="shared" ca="1" si="49"/>
        <v>4812.3025149604373</v>
      </c>
      <c r="J119" s="42">
        <f t="shared" ca="1" si="49"/>
        <v>6495.9122813972135</v>
      </c>
    </row>
    <row r="120" spans="1:10" ht="12" thickBot="1" x14ac:dyDescent="0.25">
      <c r="A120" s="43" t="s">
        <v>69</v>
      </c>
      <c r="B120" s="43"/>
      <c r="C120" s="43"/>
      <c r="D120" s="43"/>
      <c r="E120" s="43"/>
      <c r="F120" s="44">
        <f ca="1">F119+F118</f>
        <v>2000</v>
      </c>
      <c r="G120" s="44">
        <f t="shared" ref="G120:J120" ca="1" si="50">G119+G118</f>
        <v>3322.5269522115632</v>
      </c>
      <c r="H120" s="44">
        <f t="shared" ca="1" si="50"/>
        <v>4812.3025149604373</v>
      </c>
      <c r="I120" s="44">
        <f t="shared" ca="1" si="50"/>
        <v>6495.9122813972135</v>
      </c>
      <c r="J120" s="44">
        <f t="shared" ca="1" si="50"/>
        <v>8441.136868400512</v>
      </c>
    </row>
    <row r="122" spans="1:10" ht="20.25" x14ac:dyDescent="0.3">
      <c r="A122" s="1" t="s">
        <v>70</v>
      </c>
      <c r="B122" s="1"/>
      <c r="C122" s="1"/>
      <c r="D122" s="45"/>
      <c r="E122" s="45"/>
      <c r="F122" s="45"/>
      <c r="G122" s="45"/>
      <c r="H122" s="45"/>
      <c r="I122" s="45"/>
      <c r="J122" s="45"/>
    </row>
    <row r="123" spans="1:10" ht="12.75" customHeight="1" x14ac:dyDescent="0.3">
      <c r="A123" s="46" t="str">
        <f>A2</f>
        <v>Company Name</v>
      </c>
      <c r="B123" s="46"/>
      <c r="C123" s="46"/>
      <c r="D123" s="45"/>
      <c r="E123" s="45"/>
      <c r="F123" s="45"/>
      <c r="G123" s="45"/>
      <c r="H123" s="45"/>
      <c r="I123" s="45"/>
      <c r="J123" s="45"/>
    </row>
    <row r="124" spans="1:10" ht="12.75" customHeight="1" x14ac:dyDescent="0.3">
      <c r="A124" s="3" t="s">
        <v>2</v>
      </c>
      <c r="B124" s="3"/>
      <c r="C124" s="3"/>
      <c r="D124" s="45"/>
      <c r="E124" s="45"/>
      <c r="F124" s="45"/>
      <c r="G124" s="45"/>
      <c r="H124" s="45"/>
      <c r="I124" s="45"/>
      <c r="J124" s="45"/>
    </row>
    <row r="125" spans="1:10" ht="5.0999999999999996" customHeight="1" x14ac:dyDescent="0.2"/>
    <row r="126" spans="1:10" x14ac:dyDescent="0.2">
      <c r="A126" s="5" t="s">
        <v>71</v>
      </c>
      <c r="B126" s="5"/>
      <c r="C126" s="5"/>
      <c r="D126" s="6" t="str">
        <f>'IFS-PPE case 2'!D5</f>
        <v>20X1</v>
      </c>
      <c r="E126" s="6" t="str">
        <f>'IFS-PPE case 2'!E5</f>
        <v>20X2</v>
      </c>
      <c r="F126" s="6" t="str">
        <f>'IFS-PPE case 2'!F5</f>
        <v>20X3</v>
      </c>
      <c r="G126" s="6" t="str">
        <f>'IFS-PPE case 2'!G5</f>
        <v>20X4</v>
      </c>
      <c r="H126" s="6" t="str">
        <f>'IFS-PPE case 2'!H5</f>
        <v>20X5</v>
      </c>
      <c r="I126" s="6" t="str">
        <f>'IFS-PPE case 2'!I5</f>
        <v>20X6</v>
      </c>
      <c r="J126" s="6" t="str">
        <f>'IFS-PPE case 2'!J5</f>
        <v>20X7</v>
      </c>
    </row>
    <row r="127" spans="1:10" ht="5.0999999999999996" customHeight="1" x14ac:dyDescent="0.2">
      <c r="A127" s="7"/>
      <c r="B127" s="7"/>
      <c r="C127" s="7"/>
      <c r="D127" s="8"/>
      <c r="E127" s="8"/>
    </row>
    <row r="128" spans="1:10" x14ac:dyDescent="0.2">
      <c r="A128" s="29" t="s">
        <v>72</v>
      </c>
      <c r="B128" s="29"/>
      <c r="C128" s="29"/>
      <c r="D128" s="47"/>
      <c r="E128" s="47"/>
      <c r="F128" s="26">
        <f>E58</f>
        <v>2000</v>
      </c>
      <c r="G128" s="26">
        <f t="shared" ref="G128:J128" ca="1" si="51">F58</f>
        <v>2000</v>
      </c>
      <c r="H128" s="26">
        <f t="shared" ca="1" si="51"/>
        <v>3322.5269522115632</v>
      </c>
      <c r="I128" s="26">
        <f t="shared" ca="1" si="51"/>
        <v>4812.3025149604373</v>
      </c>
      <c r="J128" s="26">
        <f t="shared" ca="1" si="51"/>
        <v>6495.9122813972135</v>
      </c>
    </row>
    <row r="129" spans="1:10" x14ac:dyDescent="0.2">
      <c r="A129" s="29" t="s">
        <v>73</v>
      </c>
      <c r="B129" s="29"/>
      <c r="C129" s="29"/>
      <c r="D129" s="47"/>
      <c r="E129" s="47"/>
      <c r="F129" s="26">
        <f ca="1">F107+F111</f>
        <v>1843.3090922293977</v>
      </c>
      <c r="G129" s="26">
        <f t="shared" ref="G129:J129" ca="1" si="52">G107+G111</f>
        <v>1854.4859667166002</v>
      </c>
      <c r="H129" s="26">
        <f t="shared" ca="1" si="52"/>
        <v>1989.7755627488741</v>
      </c>
      <c r="I129" s="26">
        <f t="shared" ca="1" si="52"/>
        <v>2183.6097664367762</v>
      </c>
      <c r="J129" s="26">
        <f t="shared" ca="1" si="52"/>
        <v>2445.2245870032984</v>
      </c>
    </row>
    <row r="130" spans="1:10" x14ac:dyDescent="0.2">
      <c r="A130" s="29" t="s">
        <v>74</v>
      </c>
      <c r="B130" s="29"/>
      <c r="C130" s="29"/>
      <c r="D130" s="47"/>
      <c r="E130" s="47"/>
      <c r="F130" s="26">
        <f>F115</f>
        <v>-500</v>
      </c>
      <c r="G130" s="26">
        <f t="shared" ref="G130:J130" si="53">G115</f>
        <v>-500</v>
      </c>
      <c r="H130" s="26">
        <f t="shared" si="53"/>
        <v>-500</v>
      </c>
      <c r="I130" s="26">
        <f t="shared" si="53"/>
        <v>-500</v>
      </c>
      <c r="J130" s="26">
        <f t="shared" si="53"/>
        <v>-500</v>
      </c>
    </row>
    <row r="131" spans="1:10" x14ac:dyDescent="0.2">
      <c r="A131" s="29" t="s">
        <v>75</v>
      </c>
      <c r="B131" s="29"/>
      <c r="C131" s="29"/>
      <c r="D131" s="47"/>
      <c r="E131" s="47"/>
      <c r="F131" s="60">
        <v>2000</v>
      </c>
      <c r="G131" s="60">
        <v>2000</v>
      </c>
      <c r="H131" s="60">
        <v>2000</v>
      </c>
      <c r="I131" s="60">
        <v>2000</v>
      </c>
      <c r="J131" s="60">
        <v>2000</v>
      </c>
    </row>
    <row r="132" spans="1:10" x14ac:dyDescent="0.2">
      <c r="A132" s="22" t="s">
        <v>76</v>
      </c>
      <c r="B132" s="22"/>
      <c r="C132" s="22"/>
      <c r="D132" s="49"/>
      <c r="E132" s="49"/>
      <c r="F132" s="10">
        <f ca="1">F128+F129+F130-F131</f>
        <v>1343.3090922293977</v>
      </c>
      <c r="G132" s="10">
        <f t="shared" ref="G132:J132" ca="1" si="54">G128+G129+G130-G131</f>
        <v>1354.4859667166002</v>
      </c>
      <c r="H132" s="10">
        <f t="shared" ca="1" si="54"/>
        <v>2812.3025149604373</v>
      </c>
      <c r="I132" s="10">
        <f t="shared" ca="1" si="54"/>
        <v>4495.9122813972135</v>
      </c>
      <c r="J132" s="10">
        <f t="shared" ca="1" si="54"/>
        <v>6441.136868400512</v>
      </c>
    </row>
    <row r="133" spans="1:10" ht="11.25" customHeight="1" thickBot="1" x14ac:dyDescent="0.25">
      <c r="A133" s="50" t="s">
        <v>39</v>
      </c>
      <c r="B133" s="50"/>
      <c r="C133" s="50"/>
      <c r="D133" s="51">
        <f>D71</f>
        <v>792</v>
      </c>
      <c r="E133" s="51">
        <f>E71</f>
        <v>1375.2681067344347</v>
      </c>
      <c r="F133" s="51">
        <f ca="1">MAX(0,E133-F132)</f>
        <v>31.959014505036976</v>
      </c>
      <c r="G133" s="51">
        <f t="shared" ref="G133:J133" ca="1" si="55">MAX(0,F133-G132)</f>
        <v>0</v>
      </c>
      <c r="H133" s="51">
        <f t="shared" ca="1" si="55"/>
        <v>0</v>
      </c>
      <c r="I133" s="51">
        <f t="shared" ca="1" si="55"/>
        <v>0</v>
      </c>
      <c r="J133" s="51">
        <f t="shared" ca="1" si="55"/>
        <v>0</v>
      </c>
    </row>
    <row r="134" spans="1:10" ht="5.0999999999999996" customHeight="1" x14ac:dyDescent="0.2">
      <c r="A134" s="3"/>
      <c r="B134" s="3"/>
      <c r="C134" s="3"/>
      <c r="D134" s="10"/>
      <c r="E134" s="10"/>
      <c r="F134" s="10"/>
      <c r="G134" s="10"/>
      <c r="H134" s="10"/>
      <c r="I134" s="10"/>
      <c r="J134" s="10"/>
    </row>
    <row r="135" spans="1:10" x14ac:dyDescent="0.2">
      <c r="A135" s="3" t="s">
        <v>77</v>
      </c>
      <c r="B135" s="3"/>
      <c r="C135" s="3"/>
      <c r="D135" s="10"/>
      <c r="E135" s="10"/>
      <c r="F135" s="10"/>
      <c r="G135" s="10"/>
      <c r="H135" s="10"/>
      <c r="I135" s="10"/>
      <c r="J135" s="10"/>
    </row>
    <row r="136" spans="1:10" ht="5.0999999999999996" customHeight="1" x14ac:dyDescent="0.2">
      <c r="A136" s="3"/>
      <c r="B136" s="3"/>
      <c r="C136" s="3"/>
      <c r="D136" s="10"/>
      <c r="E136" s="10"/>
      <c r="F136" s="10"/>
      <c r="G136" s="10"/>
      <c r="H136" s="10"/>
      <c r="I136" s="10"/>
      <c r="J136" s="10"/>
    </row>
    <row r="137" spans="1:10" x14ac:dyDescent="0.2">
      <c r="A137" s="29" t="s">
        <v>43</v>
      </c>
      <c r="B137" s="29"/>
      <c r="C137" s="29"/>
      <c r="D137" s="26">
        <f>D76</f>
        <v>5000</v>
      </c>
      <c r="E137" s="26">
        <f>E76</f>
        <v>4500</v>
      </c>
      <c r="F137" s="26">
        <f>E137-F138</f>
        <v>4000</v>
      </c>
      <c r="G137" s="26">
        <f t="shared" ref="G137:J137" si="56">F137-G138</f>
        <v>3500</v>
      </c>
      <c r="H137" s="26">
        <f t="shared" si="56"/>
        <v>3000</v>
      </c>
      <c r="I137" s="26">
        <f t="shared" si="56"/>
        <v>2500</v>
      </c>
      <c r="J137" s="26">
        <f t="shared" si="56"/>
        <v>2000</v>
      </c>
    </row>
    <row r="138" spans="1:10" x14ac:dyDescent="0.2">
      <c r="A138" s="29" t="s">
        <v>78</v>
      </c>
      <c r="B138" s="29"/>
      <c r="C138" s="29"/>
      <c r="D138" s="26">
        <f>D72</f>
        <v>500</v>
      </c>
      <c r="E138" s="26">
        <f>E72</f>
        <v>500</v>
      </c>
      <c r="F138" s="26">
        <f>E138</f>
        <v>500</v>
      </c>
      <c r="G138" s="26">
        <f t="shared" ref="G138:J138" si="57">F138</f>
        <v>500</v>
      </c>
      <c r="H138" s="26">
        <f t="shared" si="57"/>
        <v>500</v>
      </c>
      <c r="I138" s="26">
        <f t="shared" si="57"/>
        <v>500</v>
      </c>
      <c r="J138" s="26">
        <f t="shared" si="57"/>
        <v>500</v>
      </c>
    </row>
    <row r="139" spans="1:10" ht="5.0999999999999996" customHeight="1" x14ac:dyDescent="0.2">
      <c r="D139" s="10"/>
      <c r="E139" s="10"/>
      <c r="F139" s="10"/>
      <c r="G139" s="10"/>
      <c r="H139" s="10"/>
      <c r="I139" s="10"/>
      <c r="J139" s="10"/>
    </row>
    <row r="140" spans="1:10" x14ac:dyDescent="0.2">
      <c r="A140" s="3" t="s">
        <v>19</v>
      </c>
      <c r="B140" s="3"/>
      <c r="C140" s="3"/>
      <c r="D140" s="52"/>
      <c r="E140" s="52"/>
      <c r="F140" s="52"/>
      <c r="G140" s="52"/>
      <c r="H140" s="52"/>
      <c r="I140" s="52"/>
      <c r="J140" s="52"/>
    </row>
    <row r="141" spans="1:10" ht="5.0999999999999996" customHeight="1" x14ac:dyDescent="0.2">
      <c r="D141" s="10"/>
      <c r="E141" s="10"/>
      <c r="F141" s="10"/>
      <c r="G141" s="10"/>
      <c r="H141" s="10"/>
      <c r="I141" s="10"/>
      <c r="J141" s="10"/>
    </row>
    <row r="142" spans="1:10" x14ac:dyDescent="0.2">
      <c r="A142" s="29" t="s">
        <v>79</v>
      </c>
      <c r="B142" s="29"/>
      <c r="C142" s="29"/>
      <c r="D142" s="10"/>
      <c r="E142" s="10"/>
      <c r="F142" s="53">
        <v>0.08</v>
      </c>
      <c r="G142" s="53">
        <v>0.08</v>
      </c>
      <c r="H142" s="53">
        <v>0.08</v>
      </c>
      <c r="I142" s="53">
        <v>0.08</v>
      </c>
      <c r="J142" s="53">
        <v>0.08</v>
      </c>
    </row>
    <row r="143" spans="1:10" x14ac:dyDescent="0.2">
      <c r="A143" s="29" t="s">
        <v>80</v>
      </c>
      <c r="B143" s="29"/>
      <c r="C143" s="29"/>
      <c r="D143" s="10"/>
      <c r="E143" s="10"/>
      <c r="F143" s="53">
        <v>0.05</v>
      </c>
      <c r="G143" s="53">
        <v>0.05</v>
      </c>
      <c r="H143" s="53">
        <v>0.05</v>
      </c>
      <c r="I143" s="53">
        <v>0.05</v>
      </c>
      <c r="J143" s="53">
        <v>0.05</v>
      </c>
    </row>
    <row r="144" spans="1:10" ht="5.0999999999999996" customHeight="1" x14ac:dyDescent="0.2">
      <c r="A144" s="29"/>
      <c r="B144" s="29"/>
      <c r="C144" s="29"/>
      <c r="D144" s="10"/>
      <c r="E144" s="10"/>
      <c r="F144" s="10"/>
      <c r="G144" s="10"/>
      <c r="H144" s="10"/>
      <c r="I144" s="10"/>
      <c r="J144" s="10"/>
    </row>
    <row r="145" spans="1:10" x14ac:dyDescent="0.2">
      <c r="A145" s="29" t="s">
        <v>81</v>
      </c>
      <c r="B145" s="29"/>
      <c r="C145" s="29"/>
      <c r="D145" s="10"/>
      <c r="E145" s="10"/>
      <c r="F145" s="26">
        <f>AVERAGE(SUM(E137:E138),SUM(F137:F138))*F142</f>
        <v>380</v>
      </c>
      <c r="G145" s="26">
        <f t="shared" ref="G145:J145" si="58">AVERAGE(SUM(F137:F138),SUM(G137:G138))*G142</f>
        <v>340</v>
      </c>
      <c r="H145" s="26">
        <f t="shared" si="58"/>
        <v>300</v>
      </c>
      <c r="I145" s="26">
        <f t="shared" si="58"/>
        <v>260</v>
      </c>
      <c r="J145" s="26">
        <f t="shared" si="58"/>
        <v>220</v>
      </c>
    </row>
    <row r="146" spans="1:10" x14ac:dyDescent="0.2">
      <c r="A146" s="29" t="s">
        <v>82</v>
      </c>
      <c r="B146" s="29"/>
      <c r="C146" s="29"/>
      <c r="D146" s="10"/>
      <c r="E146" s="10"/>
      <c r="F146" s="26">
        <f ca="1">AVERAGE(E133:F133)*F143</f>
        <v>35.18067803098679</v>
      </c>
      <c r="G146" s="26">
        <f t="shared" ref="G146:J146" ca="1" si="59">AVERAGE(F133:G133)*G143</f>
        <v>0.79897536262592439</v>
      </c>
      <c r="H146" s="26">
        <f t="shared" ca="1" si="59"/>
        <v>0</v>
      </c>
      <c r="I146" s="26">
        <f t="shared" ca="1" si="59"/>
        <v>0</v>
      </c>
      <c r="J146" s="26">
        <f t="shared" ca="1" si="59"/>
        <v>0</v>
      </c>
    </row>
    <row r="147" spans="1:10" ht="5.0999999999999996" customHeight="1" x14ac:dyDescent="0.2">
      <c r="D147" s="10"/>
      <c r="E147" s="10"/>
      <c r="F147" s="10"/>
      <c r="G147" s="10"/>
      <c r="H147" s="10"/>
      <c r="I147" s="10"/>
      <c r="J147" s="10"/>
    </row>
    <row r="148" spans="1:10" ht="12" thickBot="1" x14ac:dyDescent="0.25">
      <c r="A148" s="50" t="s">
        <v>83</v>
      </c>
      <c r="B148" s="50"/>
      <c r="C148" s="50"/>
      <c r="D148" s="51"/>
      <c r="E148" s="51"/>
      <c r="F148" s="51">
        <f ca="1">F145+F146</f>
        <v>415.18067803098677</v>
      </c>
      <c r="G148" s="51">
        <f t="shared" ref="G148:J148" ca="1" si="60">G145+G146</f>
        <v>340.79897536262592</v>
      </c>
      <c r="H148" s="51">
        <f t="shared" ca="1" si="60"/>
        <v>300</v>
      </c>
      <c r="I148" s="51">
        <f t="shared" ca="1" si="60"/>
        <v>260</v>
      </c>
      <c r="J148" s="51">
        <f t="shared" ca="1" si="60"/>
        <v>220</v>
      </c>
    </row>
    <row r="149" spans="1:10" x14ac:dyDescent="0.2">
      <c r="D149" s="10"/>
      <c r="E149" s="10"/>
      <c r="F149" s="10"/>
      <c r="G149" s="10"/>
      <c r="H149" s="10"/>
      <c r="I149" s="10"/>
      <c r="J149" s="10"/>
    </row>
    <row r="150" spans="1:10" x14ac:dyDescent="0.2">
      <c r="A150" s="5" t="s">
        <v>84</v>
      </c>
      <c r="B150" s="5"/>
      <c r="C150" s="5"/>
      <c r="D150" s="6" t="str">
        <f t="shared" ref="D150:J150" si="61">D126</f>
        <v>20X1</v>
      </c>
      <c r="E150" s="6" t="str">
        <f t="shared" si="61"/>
        <v>20X2</v>
      </c>
      <c r="F150" s="6" t="str">
        <f t="shared" si="61"/>
        <v>20X3</v>
      </c>
      <c r="G150" s="6" t="str">
        <f t="shared" si="61"/>
        <v>20X4</v>
      </c>
      <c r="H150" s="6" t="str">
        <f t="shared" si="61"/>
        <v>20X5</v>
      </c>
      <c r="I150" s="6" t="str">
        <f t="shared" si="61"/>
        <v>20X6</v>
      </c>
      <c r="J150" s="6" t="str">
        <f t="shared" si="61"/>
        <v>20X7</v>
      </c>
    </row>
    <row r="151" spans="1:10" ht="5.0999999999999996" customHeight="1" x14ac:dyDescent="0.2">
      <c r="A151" s="3"/>
      <c r="B151" s="3"/>
      <c r="C151" s="3"/>
      <c r="D151" s="8"/>
      <c r="E151" s="8"/>
      <c r="F151" s="8"/>
      <c r="G151" s="8"/>
      <c r="H151" s="8"/>
      <c r="I151" s="8"/>
      <c r="J151" s="8"/>
    </row>
    <row r="152" spans="1:10" x14ac:dyDescent="0.2">
      <c r="A152" s="54" t="s">
        <v>85</v>
      </c>
      <c r="B152" s="54"/>
      <c r="C152" s="54"/>
      <c r="D152" s="26"/>
      <c r="E152" s="26"/>
      <c r="F152" s="10">
        <f>E65</f>
        <v>10932</v>
      </c>
      <c r="G152" s="10">
        <f t="shared" ref="G152:J152" si="62">F65</f>
        <v>11159.213165529469</v>
      </c>
      <c r="H152" s="10">
        <f t="shared" si="62"/>
        <v>11559.147647611884</v>
      </c>
      <c r="I152" s="10">
        <f t="shared" si="62"/>
        <v>12099.07557790254</v>
      </c>
      <c r="J152" s="10">
        <f t="shared" si="62"/>
        <v>12742.996301222263</v>
      </c>
    </row>
    <row r="153" spans="1:10" x14ac:dyDescent="0.2">
      <c r="A153" t="s">
        <v>86</v>
      </c>
      <c r="D153" s="14"/>
      <c r="E153" s="14"/>
      <c r="F153" s="48">
        <v>3500</v>
      </c>
      <c r="G153" s="48">
        <f>F153+500</f>
        <v>4000</v>
      </c>
      <c r="H153" s="48">
        <f t="shared" ref="H153:J153" si="63">G153+500</f>
        <v>4500</v>
      </c>
      <c r="I153" s="48">
        <f t="shared" si="63"/>
        <v>5000</v>
      </c>
      <c r="J153" s="48">
        <f t="shared" si="63"/>
        <v>5500</v>
      </c>
    </row>
    <row r="154" spans="1:10" ht="5.0999999999999996" customHeight="1" x14ac:dyDescent="0.2">
      <c r="D154" s="14"/>
      <c r="E154" s="14"/>
      <c r="F154" s="48"/>
      <c r="G154" s="48"/>
      <c r="H154" s="48"/>
      <c r="I154" s="48"/>
      <c r="J154" s="48"/>
    </row>
    <row r="155" spans="1:10" x14ac:dyDescent="0.2">
      <c r="A155" t="s">
        <v>87</v>
      </c>
      <c r="D155" s="55" t="s">
        <v>88</v>
      </c>
      <c r="E155" s="56"/>
      <c r="F155" s="10">
        <f>F7*F156</f>
        <v>3272.7868344705316</v>
      </c>
      <c r="G155" s="10">
        <f>G7*G156</f>
        <v>3600.0655179175851</v>
      </c>
      <c r="H155" s="10">
        <f>H7*H156</f>
        <v>3960.0720697093434</v>
      </c>
      <c r="I155" s="10">
        <f>I7*I156</f>
        <v>4356.0792766802788</v>
      </c>
      <c r="J155" s="10">
        <f>J7*J156</f>
        <v>4791.6872043483063</v>
      </c>
    </row>
    <row r="156" spans="1:10" s="58" customFormat="1" x14ac:dyDescent="0.2">
      <c r="A156" s="11" t="s">
        <v>89</v>
      </c>
      <c r="B156" s="11"/>
      <c r="C156" s="11"/>
      <c r="D156" s="57">
        <f>D40/D7</f>
        <v>3.5566539515392466E-2</v>
      </c>
      <c r="E156" s="57">
        <f>E40/E7</f>
        <v>3.5704019546782928E-2</v>
      </c>
      <c r="F156" s="57">
        <f>AVERAGE($D$156:$E$156)</f>
        <v>3.5635279531087694E-2</v>
      </c>
      <c r="G156" s="57">
        <f t="shared" ref="G156:J156" si="64">AVERAGE($D$156:$E$156)</f>
        <v>3.5635279531087694E-2</v>
      </c>
      <c r="H156" s="57">
        <f t="shared" si="64"/>
        <v>3.5635279531087694E-2</v>
      </c>
      <c r="I156" s="57">
        <f t="shared" si="64"/>
        <v>3.5635279531087694E-2</v>
      </c>
      <c r="J156" s="57">
        <f t="shared" si="64"/>
        <v>3.5635279531087694E-2</v>
      </c>
    </row>
    <row r="157" spans="1:10" ht="5.0999999999999996" customHeight="1" x14ac:dyDescent="0.2">
      <c r="D157" s="10"/>
      <c r="E157" s="10"/>
      <c r="F157" s="10"/>
      <c r="G157" s="10"/>
      <c r="H157" s="10"/>
      <c r="I157" s="10"/>
      <c r="J157" s="10"/>
    </row>
    <row r="158" spans="1:10" ht="12" thickBot="1" x14ac:dyDescent="0.25">
      <c r="A158" s="43" t="s">
        <v>90</v>
      </c>
      <c r="B158" s="43"/>
      <c r="C158" s="43"/>
      <c r="D158" s="51"/>
      <c r="E158" s="51"/>
      <c r="F158" s="51">
        <f>F152+F153-F155</f>
        <v>11159.213165529469</v>
      </c>
      <c r="G158" s="51">
        <f t="shared" ref="G158:J158" si="65">G152+G153-G155</f>
        <v>11559.147647611884</v>
      </c>
      <c r="H158" s="51">
        <f t="shared" si="65"/>
        <v>12099.07557790254</v>
      </c>
      <c r="I158" s="51">
        <f t="shared" si="65"/>
        <v>12742.996301222263</v>
      </c>
      <c r="J158" s="51">
        <f t="shared" si="65"/>
        <v>13451.30909687396</v>
      </c>
    </row>
    <row r="161" spans="1:27" x14ac:dyDescent="0.2">
      <c r="A161" s="5" t="s">
        <v>84</v>
      </c>
      <c r="B161" s="5"/>
      <c r="C161" s="5"/>
      <c r="D161" s="6" t="s">
        <v>92</v>
      </c>
      <c r="E161" s="6" t="s">
        <v>6</v>
      </c>
      <c r="F161" s="6" t="s">
        <v>7</v>
      </c>
      <c r="G161" s="6" t="s">
        <v>8</v>
      </c>
      <c r="H161" s="6" t="s">
        <v>9</v>
      </c>
      <c r="I161" s="6" t="s">
        <v>10</v>
      </c>
      <c r="J161" s="6" t="s">
        <v>11</v>
      </c>
    </row>
    <row r="162" spans="1:27" x14ac:dyDescent="0.2">
      <c r="A162" s="3"/>
      <c r="B162" s="3"/>
      <c r="C162" s="3"/>
      <c r="D162" s="87" t="s">
        <v>116</v>
      </c>
      <c r="E162" s="87" t="s">
        <v>116</v>
      </c>
      <c r="F162" s="88">
        <v>1</v>
      </c>
      <c r="G162" s="88">
        <v>2</v>
      </c>
      <c r="H162" s="88">
        <v>3</v>
      </c>
      <c r="I162" s="88">
        <v>4</v>
      </c>
      <c r="J162" s="88">
        <v>5</v>
      </c>
    </row>
    <row r="163" spans="1:27" x14ac:dyDescent="0.2">
      <c r="A163" s="58" t="s">
        <v>127</v>
      </c>
      <c r="B163" s="108" t="b">
        <v>1</v>
      </c>
      <c r="C163" s="3"/>
      <c r="D163" s="87"/>
      <c r="E163" s="87"/>
      <c r="F163" s="88"/>
      <c r="G163" s="88"/>
      <c r="H163" s="88"/>
      <c r="I163" s="88"/>
      <c r="J163" s="88"/>
    </row>
    <row r="164" spans="1:27" x14ac:dyDescent="0.2">
      <c r="A164" s="54" t="s">
        <v>85</v>
      </c>
      <c r="B164" s="54"/>
      <c r="C164" s="54"/>
      <c r="D164" s="26"/>
      <c r="E164" s="26"/>
      <c r="F164" s="100">
        <f>E65</f>
        <v>10932</v>
      </c>
      <c r="G164" s="100">
        <f>F177</f>
        <v>12264.684435609521</v>
      </c>
      <c r="H164" s="100">
        <f t="shared" ref="H164:J164" si="66">G177</f>
        <v>13584.601058400045</v>
      </c>
      <c r="I164" s="100">
        <f t="shared" si="66"/>
        <v>14890.473087089671</v>
      </c>
      <c r="J164" s="100">
        <f t="shared" si="66"/>
        <v>16180.896062268308</v>
      </c>
    </row>
    <row r="165" spans="1:27" x14ac:dyDescent="0.2">
      <c r="A165" t="s">
        <v>86</v>
      </c>
      <c r="D165" s="114">
        <v>2000</v>
      </c>
      <c r="E165" s="114">
        <v>2400</v>
      </c>
      <c r="F165" s="99">
        <f>F7*F166</f>
        <v>2553.5625637994954</v>
      </c>
      <c r="G165" s="99">
        <f t="shared" ref="G165:J165" si="67">G7*G166</f>
        <v>2808.918820179445</v>
      </c>
      <c r="H165" s="99">
        <f t="shared" si="67"/>
        <v>3089.8107021973897</v>
      </c>
      <c r="I165" s="99">
        <f t="shared" si="67"/>
        <v>3398.7917724171289</v>
      </c>
      <c r="J165" s="99">
        <f t="shared" si="67"/>
        <v>3738.6709496588423</v>
      </c>
    </row>
    <row r="166" spans="1:27" x14ac:dyDescent="0.2">
      <c r="D166" s="115">
        <f>D165/D7</f>
        <v>2.6862945253317574E-2</v>
      </c>
      <c r="E166" s="115">
        <f>E165/E7</f>
        <v>2.8745269007809132E-2</v>
      </c>
      <c r="F166" s="113">
        <f>AVERAGE($D$166:$E$166)</f>
        <v>2.7804107130563353E-2</v>
      </c>
      <c r="G166" s="113">
        <f t="shared" ref="G166:J166" si="68">AVERAGE($D$166:$E$166)</f>
        <v>2.7804107130563353E-2</v>
      </c>
      <c r="H166" s="113">
        <f t="shared" si="68"/>
        <v>2.7804107130563353E-2</v>
      </c>
      <c r="I166" s="113">
        <f t="shared" si="68"/>
        <v>2.7804107130563353E-2</v>
      </c>
      <c r="J166" s="113">
        <f t="shared" si="68"/>
        <v>2.7804107130563353E-2</v>
      </c>
    </row>
    <row r="167" spans="1:27" x14ac:dyDescent="0.2">
      <c r="A167" t="s">
        <v>87</v>
      </c>
      <c r="B167" s="87" t="s">
        <v>118</v>
      </c>
      <c r="C167" s="87" t="s">
        <v>119</v>
      </c>
      <c r="F167" s="10"/>
      <c r="G167" s="10"/>
      <c r="H167" s="10"/>
      <c r="I167" s="10"/>
      <c r="J167" s="10"/>
    </row>
    <row r="168" spans="1:27" x14ac:dyDescent="0.2">
      <c r="A168" s="11" t="s">
        <v>117</v>
      </c>
      <c r="B168" s="116">
        <v>10</v>
      </c>
      <c r="C168" s="93">
        <f>E65</f>
        <v>10932</v>
      </c>
      <c r="F168" s="109">
        <f>MIN($C$168/$B$168,$C$168-SUM($E168:E168))</f>
        <v>1093.2</v>
      </c>
      <c r="G168" s="109">
        <f>MIN($C$168/$B$168,$C$168-SUM($E168:F168))</f>
        <v>1093.2</v>
      </c>
      <c r="H168" s="109">
        <f>MIN($C$168/$B$168,$C$168-SUM($E168:G168))</f>
        <v>1093.2</v>
      </c>
      <c r="I168" s="109">
        <f>MIN($C$168/$B$168,$C$168-SUM($E168:H168))</f>
        <v>1093.2</v>
      </c>
      <c r="J168" s="109">
        <f>MIN($C$168/$B$168,$C$168-SUM($E168:I168))</f>
        <v>1093.2</v>
      </c>
    </row>
    <row r="169" spans="1:27" x14ac:dyDescent="0.2">
      <c r="A169" s="11"/>
      <c r="B169" s="117"/>
      <c r="C169" s="118" t="s">
        <v>120</v>
      </c>
      <c r="F169" s="110"/>
      <c r="G169" s="110"/>
      <c r="H169" s="110"/>
      <c r="I169" s="110"/>
      <c r="J169" s="110"/>
    </row>
    <row r="170" spans="1:27" x14ac:dyDescent="0.2">
      <c r="A170" s="11" t="s">
        <v>121</v>
      </c>
      <c r="B170" s="119">
        <v>10</v>
      </c>
      <c r="C170" s="120">
        <f>F165</f>
        <v>2553.5625637994954</v>
      </c>
      <c r="F170" s="109">
        <f>MIN($C$170/$B$170,$C$170-SUM($E170:E170))*IF($B$163,0.5,1)</f>
        <v>127.67812818997477</v>
      </c>
      <c r="G170" s="109">
        <f>MIN($C$170/$B$170,$C$170-SUM($E170:F170))</f>
        <v>255.35625637994954</v>
      </c>
      <c r="H170" s="109">
        <f>MIN($C$170/$B$170,$C$170-SUM($E170:G170))</f>
        <v>255.35625637994954</v>
      </c>
      <c r="I170" s="109">
        <f>MIN($C$170/$B$170,$C$170-SUM($E170:H170))</f>
        <v>255.35625637994954</v>
      </c>
      <c r="J170" s="109">
        <f>MIN($C$170/$B$170,$C$170-SUM($E170:I170))</f>
        <v>255.35625637994954</v>
      </c>
      <c r="K170" s="101"/>
      <c r="L170" s="101"/>
      <c r="M170" s="101"/>
      <c r="N170" s="101"/>
      <c r="O170" s="101"/>
      <c r="P170" s="101"/>
      <c r="Q170" s="101"/>
      <c r="R170" s="101"/>
      <c r="S170" s="101"/>
      <c r="T170" s="101"/>
      <c r="U170" s="94"/>
    </row>
    <row r="171" spans="1:27" x14ac:dyDescent="0.2">
      <c r="A171" s="11" t="s">
        <v>122</v>
      </c>
      <c r="B171" s="119">
        <v>10</v>
      </c>
      <c r="C171" s="120">
        <f>G165</f>
        <v>2808.918820179445</v>
      </c>
      <c r="F171" s="110"/>
      <c r="G171" s="111">
        <f>MIN($C$171/$B$171,$C$171-SUM($E171:F171))*IF($B$163,0.5,1)</f>
        <v>140.44594100897226</v>
      </c>
      <c r="H171" s="111">
        <f>MIN($C$171/$B$171,$C$171-SUM($E171:G171))</f>
        <v>280.89188201794451</v>
      </c>
      <c r="I171" s="111">
        <f>MIN($C$171/$B$171,$C$171-SUM($E171:H171))</f>
        <v>280.89188201794451</v>
      </c>
      <c r="J171" s="111">
        <f>MIN($C$171/$B$171,$C$171-SUM($E171:I171))</f>
        <v>280.89188201794451</v>
      </c>
      <c r="K171" s="103"/>
      <c r="L171" s="103"/>
      <c r="M171" s="103"/>
      <c r="N171" s="103"/>
      <c r="O171" s="103"/>
      <c r="P171" s="103"/>
      <c r="Q171" s="103"/>
      <c r="R171" s="103"/>
      <c r="S171" s="103"/>
      <c r="T171" s="103"/>
      <c r="U171" s="103"/>
      <c r="V171" s="103"/>
      <c r="W171" s="103"/>
      <c r="X171" s="103"/>
      <c r="Y171" s="103"/>
      <c r="Z171" s="103"/>
    </row>
    <row r="172" spans="1:27" x14ac:dyDescent="0.2">
      <c r="A172" s="11" t="s">
        <v>123</v>
      </c>
      <c r="B172" s="119">
        <v>10</v>
      </c>
      <c r="C172" s="120">
        <f>H165</f>
        <v>3089.8107021973897</v>
      </c>
      <c r="F172" s="110"/>
      <c r="G172" s="109"/>
      <c r="H172" s="109">
        <f>MIN($C$172/$B$172,$C$172-SUM($E172:G172))*IF($B$163,0.5,1)</f>
        <v>154.49053510986948</v>
      </c>
      <c r="I172" s="109">
        <f>MIN($C$172/$B$172,$C$172-SUM($E172:H172))</f>
        <v>308.98107021973897</v>
      </c>
      <c r="J172" s="109">
        <f>MIN($C$172/$B$172,$C$172-SUM($E172:I172))</f>
        <v>308.98107021973897</v>
      </c>
      <c r="K172" s="102"/>
      <c r="L172" s="102"/>
      <c r="M172" s="102"/>
      <c r="N172" s="102"/>
      <c r="O172" s="102"/>
      <c r="P172" s="102"/>
      <c r="Q172" s="102"/>
      <c r="R172" s="102"/>
      <c r="S172" s="102"/>
      <c r="T172" s="102"/>
      <c r="U172" s="102"/>
      <c r="V172" s="102"/>
      <c r="W172" s="102"/>
      <c r="X172" s="102"/>
      <c r="Y172" s="102"/>
      <c r="Z172" s="102"/>
      <c r="AA172" s="102"/>
    </row>
    <row r="173" spans="1:27" x14ac:dyDescent="0.2">
      <c r="A173" s="11" t="s">
        <v>124</v>
      </c>
      <c r="B173" s="119">
        <v>10</v>
      </c>
      <c r="C173" s="120">
        <f>I165</f>
        <v>3398.7917724171289</v>
      </c>
      <c r="F173" s="110"/>
      <c r="G173" s="109"/>
      <c r="H173" s="109"/>
      <c r="I173" s="109">
        <f>MIN($C$173/$B$173,$C$173-SUM($E173:H173))*IF($B$163,0.5,1)</f>
        <v>169.93958862085645</v>
      </c>
      <c r="J173" s="109">
        <f>MIN($C$173/$B$173,$C$173-SUM($E173:I173))</f>
        <v>339.87917724171291</v>
      </c>
    </row>
    <row r="174" spans="1:27" x14ac:dyDescent="0.2">
      <c r="A174" s="11" t="s">
        <v>125</v>
      </c>
      <c r="B174" s="119">
        <v>10</v>
      </c>
      <c r="C174" s="120">
        <f>J165</f>
        <v>3738.6709496588423</v>
      </c>
      <c r="F174" s="110"/>
      <c r="G174" s="109"/>
      <c r="H174" s="109"/>
      <c r="I174" s="109"/>
      <c r="J174" s="109">
        <f>MIN($C$174/$B$174,$C$174-SUM($E174:I174))*IF($B$163,0.5,1)</f>
        <v>186.93354748294212</v>
      </c>
    </row>
    <row r="175" spans="1:27" x14ac:dyDescent="0.2">
      <c r="A175" s="107" t="s">
        <v>126</v>
      </c>
      <c r="B175" s="90"/>
      <c r="C175" s="90"/>
      <c r="D175" s="91"/>
      <c r="E175" s="92"/>
      <c r="F175" s="104">
        <f>F168+F170</f>
        <v>1220.8781281899749</v>
      </c>
      <c r="G175" s="106">
        <f>G168+G170+G171</f>
        <v>1489.002197388922</v>
      </c>
      <c r="H175" s="106">
        <f>H168+H170+H171+H172</f>
        <v>1783.9386735077637</v>
      </c>
      <c r="I175" s="106">
        <f>I168+I170+I171+I172+I173</f>
        <v>2108.3687972384896</v>
      </c>
      <c r="J175" s="106">
        <f>J168+J170+J171+J172+J173+J174</f>
        <v>2465.2419333422881</v>
      </c>
    </row>
    <row r="176" spans="1:27" ht="3" customHeight="1" x14ac:dyDescent="0.2">
      <c r="A176" s="11"/>
      <c r="D176" s="10"/>
      <c r="E176" s="89"/>
      <c r="F176" s="10"/>
      <c r="G176" s="10"/>
      <c r="H176" s="10"/>
      <c r="I176" s="10"/>
      <c r="J176" s="10"/>
    </row>
    <row r="177" spans="1:10" ht="12" thickBot="1" x14ac:dyDescent="0.25">
      <c r="A177" s="43" t="s">
        <v>90</v>
      </c>
      <c r="B177" s="43"/>
      <c r="C177" s="43"/>
      <c r="D177" s="51"/>
      <c r="E177" s="51"/>
      <c r="F177" s="105">
        <f>F164+F165-F175</f>
        <v>12264.684435609521</v>
      </c>
      <c r="G177" s="105">
        <f t="shared" ref="G177:J177" si="69">G164+G165-G175</f>
        <v>13584.601058400045</v>
      </c>
      <c r="H177" s="105">
        <f t="shared" si="69"/>
        <v>14890.473087089671</v>
      </c>
      <c r="I177" s="105">
        <f t="shared" si="69"/>
        <v>16180.896062268308</v>
      </c>
      <c r="J177" s="105">
        <f t="shared" si="69"/>
        <v>17454.325078584861</v>
      </c>
    </row>
    <row r="178" spans="1:10" x14ac:dyDescent="0.2">
      <c r="A178" s="11" t="s">
        <v>128</v>
      </c>
      <c r="F178" s="113">
        <f>F175/F177</f>
        <v>9.9544194112753018E-2</v>
      </c>
      <c r="G178" s="113">
        <f t="shared" ref="G178:J178" si="70">G175/G177</f>
        <v>0.10960956387219017</v>
      </c>
      <c r="H178" s="113">
        <f t="shared" si="70"/>
        <v>0.11980402926583127</v>
      </c>
      <c r="I178" s="113">
        <f t="shared" si="70"/>
        <v>0.13029987888958292</v>
      </c>
      <c r="J178" s="113">
        <f t="shared" si="70"/>
        <v>0.14123960234744073</v>
      </c>
    </row>
    <row r="179" spans="1:10" x14ac:dyDescent="0.2">
      <c r="A179" s="11" t="s">
        <v>129</v>
      </c>
      <c r="F179" s="113">
        <f>F175/F165</f>
        <v>0.47810777989061937</v>
      </c>
      <c r="G179" s="113">
        <f t="shared" ref="G179:J179" si="71">G175/G165</f>
        <v>0.53009798171874489</v>
      </c>
      <c r="H179" s="113">
        <f t="shared" si="71"/>
        <v>0.57736180156249539</v>
      </c>
      <c r="I179" s="113">
        <f t="shared" si="71"/>
        <v>0.62032891051135941</v>
      </c>
      <c r="J179" s="113">
        <f t="shared" si="71"/>
        <v>0.65938991864669017</v>
      </c>
    </row>
  </sheetData>
  <printOptions horizontalCentered="1"/>
  <pageMargins left="0.7" right="0.7" top="0.75" bottom="0.75" header="0.3" footer="0.3"/>
  <pageSetup paperSize="5" scale="67" orientation="portrait" r:id="rId1"/>
  <rowBreaks count="1" manualBreakCount="1">
    <brk id="92" max="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EFD2-D55A-48E6-99E8-3363ED2E4C5B}">
  <sheetPr>
    <tabColor theme="0"/>
    <pageSetUpPr fitToPage="1"/>
  </sheetPr>
  <dimension ref="A1:AA180"/>
  <sheetViews>
    <sheetView tabSelected="1" topLeftCell="A156" zoomScaleNormal="100" workbookViewId="0">
      <selection activeCell="F182" sqref="F182"/>
    </sheetView>
  </sheetViews>
  <sheetFormatPr defaultRowHeight="11.25" x14ac:dyDescent="0.2"/>
  <cols>
    <col min="1" max="1" width="55.33203125" bestFit="1" customWidth="1"/>
    <col min="2" max="2" width="12.1640625" customWidth="1"/>
    <col min="3" max="3" width="11.83203125" customWidth="1"/>
    <col min="4" max="5" width="10.83203125" customWidth="1"/>
    <col min="6" max="6" width="12" bestFit="1" customWidth="1"/>
    <col min="7" max="10" width="10.83203125" customWidth="1"/>
  </cols>
  <sheetData>
    <row r="1" spans="1:10" ht="18" x14ac:dyDescent="0.25">
      <c r="A1" s="1" t="s">
        <v>0</v>
      </c>
      <c r="B1" s="1"/>
      <c r="C1" s="1"/>
    </row>
    <row r="2" spans="1:10" ht="12.75" x14ac:dyDescent="0.2">
      <c r="A2" s="2" t="s">
        <v>1</v>
      </c>
      <c r="B2" s="2"/>
      <c r="C2" s="2"/>
    </row>
    <row r="3" spans="1:10" x14ac:dyDescent="0.2">
      <c r="A3" s="3" t="s">
        <v>2</v>
      </c>
      <c r="B3" s="3"/>
      <c r="C3" s="3"/>
    </row>
    <row r="4" spans="1:10" ht="9.9499999999999993" customHeight="1" x14ac:dyDescent="0.2">
      <c r="A4" s="3"/>
      <c r="B4" s="3"/>
      <c r="C4" s="3"/>
      <c r="D4" s="4" t="s">
        <v>3</v>
      </c>
      <c r="E4" s="4" t="s">
        <v>3</v>
      </c>
      <c r="F4" s="4" t="s">
        <v>4</v>
      </c>
      <c r="G4" s="4" t="s">
        <v>4</v>
      </c>
      <c r="H4" s="4" t="s">
        <v>4</v>
      </c>
      <c r="I4" s="4" t="s">
        <v>4</v>
      </c>
      <c r="J4" s="4" t="s">
        <v>4</v>
      </c>
    </row>
    <row r="5" spans="1:10" x14ac:dyDescent="0.2">
      <c r="A5" s="5" t="s">
        <v>5</v>
      </c>
      <c r="B5" s="5"/>
      <c r="C5" s="5"/>
      <c r="D5" s="6" t="str">
        <f>'[1]Income Statement'!B5</f>
        <v>20X1</v>
      </c>
      <c r="E5" s="6" t="s">
        <v>6</v>
      </c>
      <c r="F5" s="6" t="s">
        <v>7</v>
      </c>
      <c r="G5" s="6" t="s">
        <v>8</v>
      </c>
      <c r="H5" s="6" t="s">
        <v>9</v>
      </c>
      <c r="I5" s="6" t="s">
        <v>10</v>
      </c>
      <c r="J5" s="6" t="s">
        <v>11</v>
      </c>
    </row>
    <row r="6" spans="1:10" ht="3" customHeight="1" x14ac:dyDescent="0.2">
      <c r="A6" s="7"/>
      <c r="B6" s="7"/>
      <c r="C6" s="7"/>
      <c r="D6" s="8"/>
      <c r="E6" s="8"/>
    </row>
    <row r="7" spans="1:10" x14ac:dyDescent="0.2">
      <c r="A7" s="3" t="s">
        <v>12</v>
      </c>
      <c r="B7" s="3"/>
      <c r="C7" s="3"/>
      <c r="D7" s="9">
        <f>'Income Statement'!B7</f>
        <v>74452</v>
      </c>
      <c r="E7" s="9">
        <f>'Income Statement'!C7</f>
        <v>83492</v>
      </c>
      <c r="F7" s="10">
        <f>E7*(1+F8)</f>
        <v>91841.200000000012</v>
      </c>
      <c r="G7" s="10">
        <f t="shared" ref="G7:J7" si="0">F7*(1+G8)</f>
        <v>101025.32000000002</v>
      </c>
      <c r="H7" s="10">
        <f t="shared" si="0"/>
        <v>111127.85200000003</v>
      </c>
      <c r="I7" s="10">
        <f t="shared" si="0"/>
        <v>122240.63720000004</v>
      </c>
      <c r="J7" s="10">
        <f t="shared" si="0"/>
        <v>134464.70092000006</v>
      </c>
    </row>
    <row r="8" spans="1:10" x14ac:dyDescent="0.2">
      <c r="A8" s="11" t="s">
        <v>13</v>
      </c>
      <c r="B8" s="75">
        <v>1</v>
      </c>
      <c r="C8" s="80"/>
      <c r="D8" s="12" t="s">
        <v>99</v>
      </c>
      <c r="E8" s="13">
        <f>E7/D7-1</f>
        <v>0.12142051254499542</v>
      </c>
      <c r="F8" s="85">
        <f>CHOOSE($B$8,F$46,F$47,F$48)</f>
        <v>0.1</v>
      </c>
      <c r="G8" s="85">
        <f t="shared" ref="G8:J8" si="1">CHOOSE($B$8,G$46,G$47,G$48)</f>
        <v>0.1</v>
      </c>
      <c r="H8" s="85">
        <f t="shared" si="1"/>
        <v>0.1</v>
      </c>
      <c r="I8" s="85">
        <f t="shared" si="1"/>
        <v>0.1</v>
      </c>
      <c r="J8" s="85">
        <f t="shared" si="1"/>
        <v>0.1</v>
      </c>
    </row>
    <row r="9" spans="1:10" ht="3" customHeight="1" x14ac:dyDescent="0.2">
      <c r="A9" s="11"/>
      <c r="B9" s="80"/>
      <c r="C9" s="80"/>
      <c r="D9" s="12"/>
      <c r="E9" s="13"/>
      <c r="F9" s="81"/>
      <c r="G9" s="81"/>
      <c r="H9" s="81"/>
      <c r="I9" s="81"/>
      <c r="J9" s="81"/>
    </row>
    <row r="10" spans="1:10" x14ac:dyDescent="0.2">
      <c r="A10" s="79" t="s">
        <v>14</v>
      </c>
      <c r="B10" s="80"/>
      <c r="C10" s="80"/>
      <c r="D10" s="12"/>
      <c r="E10" s="13"/>
      <c r="F10" s="81"/>
      <c r="G10" s="81"/>
      <c r="H10" s="81"/>
      <c r="I10" s="81"/>
      <c r="J10" s="81"/>
    </row>
    <row r="11" spans="1:10" ht="3" customHeight="1" x14ac:dyDescent="0.2">
      <c r="A11" s="11"/>
      <c r="B11" s="77"/>
      <c r="C11" s="77"/>
      <c r="D11" s="12"/>
      <c r="E11" s="13"/>
      <c r="F11" s="81"/>
      <c r="G11" s="81"/>
      <c r="H11" s="81"/>
      <c r="I11" s="81"/>
      <c r="J11" s="81"/>
    </row>
    <row r="12" spans="1:10" x14ac:dyDescent="0.2">
      <c r="A12" s="76" t="s">
        <v>115</v>
      </c>
      <c r="B12" s="75" t="s">
        <v>114</v>
      </c>
      <c r="C12" s="80"/>
      <c r="D12" s="60">
        <v>55612.800000000003</v>
      </c>
      <c r="E12" s="84">
        <v>62588.700000000004</v>
      </c>
      <c r="F12" s="25">
        <f>IF($B12="variable",F$7*F50,E12*(1+F$53))</f>
        <v>68724.719074034292</v>
      </c>
      <c r="G12" s="25">
        <f t="shared" ref="G12:J12" si="2">IF($B12="variable",G$7*G50,F12*(1+G$53))</f>
        <v>75597.190981437729</v>
      </c>
      <c r="H12" s="25">
        <f t="shared" si="2"/>
        <v>83156.910079581503</v>
      </c>
      <c r="I12" s="25">
        <f t="shared" si="2"/>
        <v>91472.601087539661</v>
      </c>
      <c r="J12" s="25">
        <f t="shared" si="2"/>
        <v>100619.86119629364</v>
      </c>
    </row>
    <row r="13" spans="1:10" x14ac:dyDescent="0.2">
      <c r="A13" s="78" t="s">
        <v>15</v>
      </c>
      <c r="B13" s="80"/>
      <c r="C13" s="80"/>
      <c r="D13" s="13">
        <f>D12/D7</f>
        <v>0.74696180089184983</v>
      </c>
      <c r="E13" s="13">
        <f>E12/E7</f>
        <v>0.74963709097877651</v>
      </c>
      <c r="F13" s="13">
        <f t="shared" ref="F13:J13" si="3">F12/F7</f>
        <v>0.74829944593531317</v>
      </c>
      <c r="G13" s="13">
        <f t="shared" si="3"/>
        <v>0.74829944593531317</v>
      </c>
      <c r="H13" s="13">
        <f t="shared" si="3"/>
        <v>0.74829944593531317</v>
      </c>
      <c r="I13" s="13">
        <f t="shared" si="3"/>
        <v>0.74829944593531317</v>
      </c>
      <c r="J13" s="13">
        <f t="shared" si="3"/>
        <v>0.74829944593531317</v>
      </c>
    </row>
    <row r="14" spans="1:10" x14ac:dyDescent="0.2">
      <c r="A14" s="76" t="s">
        <v>110</v>
      </c>
      <c r="B14" s="75" t="s">
        <v>114</v>
      </c>
      <c r="C14" s="80"/>
      <c r="D14" s="60">
        <v>6179.2000000000007</v>
      </c>
      <c r="E14" s="82">
        <v>6954.3</v>
      </c>
      <c r="F14" s="25">
        <f>IF($B$14="Variable",F$7*F$51,E$14*(1+F$53))</f>
        <v>7636.0798971149216</v>
      </c>
      <c r="G14" s="25">
        <f t="shared" ref="G14:J14" si="4">IF($B$14="variable",G$7*G$51,F$14*(1+G$53))</f>
        <v>8399.6878868264139</v>
      </c>
      <c r="H14" s="25">
        <f t="shared" si="4"/>
        <v>9239.6566755090571</v>
      </c>
      <c r="I14" s="25">
        <f t="shared" si="4"/>
        <v>10163.622343059962</v>
      </c>
      <c r="J14" s="25">
        <f t="shared" si="4"/>
        <v>11179.98457736596</v>
      </c>
    </row>
    <row r="15" spans="1:10" x14ac:dyDescent="0.2">
      <c r="A15" s="78" t="s">
        <v>112</v>
      </c>
      <c r="B15" s="80"/>
      <c r="C15" s="80"/>
      <c r="D15" s="86">
        <f>D14/D7</f>
        <v>8.2995755654649991E-2</v>
      </c>
      <c r="E15" s="86">
        <f>E14/E7</f>
        <v>8.3293010108752938E-2</v>
      </c>
      <c r="F15" s="86">
        <f t="shared" ref="F15:J15" si="5">F14/F7</f>
        <v>8.3144382881701465E-2</v>
      </c>
      <c r="G15" s="86">
        <f t="shared" si="5"/>
        <v>8.3144382881701465E-2</v>
      </c>
      <c r="H15" s="86">
        <f t="shared" si="5"/>
        <v>8.3144382881701479E-2</v>
      </c>
      <c r="I15" s="86">
        <f t="shared" si="5"/>
        <v>8.3144382881701465E-2</v>
      </c>
      <c r="J15" s="86">
        <f t="shared" si="5"/>
        <v>8.3144382881701465E-2</v>
      </c>
    </row>
    <row r="16" spans="1:10" x14ac:dyDescent="0.2">
      <c r="A16" s="76" t="s">
        <v>111</v>
      </c>
      <c r="B16" s="80"/>
      <c r="C16" s="80"/>
      <c r="D16" s="60">
        <v>2648</v>
      </c>
      <c r="E16" s="60">
        <v>2981</v>
      </c>
      <c r="F16" s="25">
        <f>F$7*F$17</f>
        <v>3272.7868344705316</v>
      </c>
      <c r="G16" s="25">
        <f t="shared" ref="G16:J16" si="6">G$7*G$17</f>
        <v>3603.5377589587929</v>
      </c>
      <c r="H16" s="25">
        <f t="shared" si="6"/>
        <v>3961.9818022820082</v>
      </c>
      <c r="I16" s="25">
        <f t="shared" si="6"/>
        <v>4359.2303354251744</v>
      </c>
      <c r="J16" s="25">
        <f t="shared" si="6"/>
        <v>4794.5756748644617</v>
      </c>
    </row>
    <row r="17" spans="1:10" x14ac:dyDescent="0.2">
      <c r="A17" s="78" t="s">
        <v>112</v>
      </c>
      <c r="B17" s="80"/>
      <c r="C17" s="80"/>
      <c r="D17" s="86">
        <f>D16/D7</f>
        <v>3.5566539515392466E-2</v>
      </c>
      <c r="E17" s="86">
        <f>E16/E7</f>
        <v>3.5704019546782928E-2</v>
      </c>
      <c r="F17" s="85">
        <f>AVERAGE(D17,E17)</f>
        <v>3.5635279531087694E-2</v>
      </c>
      <c r="G17" s="85">
        <f t="shared" ref="G17:J17" si="7">AVERAGE(E17,F17)</f>
        <v>3.5669649538935311E-2</v>
      </c>
      <c r="H17" s="85">
        <f t="shared" si="7"/>
        <v>3.5652464535011502E-2</v>
      </c>
      <c r="I17" s="85">
        <f t="shared" si="7"/>
        <v>3.5661057036973406E-2</v>
      </c>
      <c r="J17" s="85">
        <f t="shared" si="7"/>
        <v>3.5656760785992454E-2</v>
      </c>
    </row>
    <row r="18" spans="1:10" ht="3" customHeight="1" x14ac:dyDescent="0.2">
      <c r="D18" s="14"/>
      <c r="E18" s="14"/>
    </row>
    <row r="19" spans="1:10" x14ac:dyDescent="0.2">
      <c r="A19" s="3" t="s">
        <v>113</v>
      </c>
      <c r="B19" s="10"/>
      <c r="C19" s="3"/>
      <c r="D19" s="28">
        <f>D12+D14+D16</f>
        <v>64440</v>
      </c>
      <c r="E19" s="28">
        <f t="shared" ref="E19:J19" si="8">E12+E14+E16</f>
        <v>72524</v>
      </c>
      <c r="F19" s="28">
        <f t="shared" si="8"/>
        <v>79633.585805619747</v>
      </c>
      <c r="G19" s="28">
        <f t="shared" si="8"/>
        <v>87600.416627222934</v>
      </c>
      <c r="H19" s="28">
        <f t="shared" si="8"/>
        <v>96358.548557372575</v>
      </c>
      <c r="I19" s="28">
        <f t="shared" si="8"/>
        <v>105995.4537660248</v>
      </c>
      <c r="J19" s="28">
        <f t="shared" si="8"/>
        <v>116594.42144852407</v>
      </c>
    </row>
    <row r="20" spans="1:10" x14ac:dyDescent="0.2">
      <c r="A20" s="11" t="s">
        <v>15</v>
      </c>
      <c r="B20" s="11"/>
      <c r="C20" s="11"/>
      <c r="D20" s="13">
        <f>D19/D7</f>
        <v>0.86552409606189218</v>
      </c>
      <c r="E20" s="13">
        <f>E19/E7</f>
        <v>0.86863412063431222</v>
      </c>
      <c r="F20" s="15">
        <f>AVERAGE($D$20:$E$20)</f>
        <v>0.8670791083481022</v>
      </c>
      <c r="G20" s="15">
        <f t="shared" ref="G20:J20" si="9">AVERAGE($D$20:$E$20)</f>
        <v>0.8670791083481022</v>
      </c>
      <c r="H20" s="15">
        <f t="shared" si="9"/>
        <v>0.8670791083481022</v>
      </c>
      <c r="I20" s="15">
        <f t="shared" si="9"/>
        <v>0.8670791083481022</v>
      </c>
      <c r="J20" s="15">
        <f t="shared" si="9"/>
        <v>0.8670791083481022</v>
      </c>
    </row>
    <row r="21" spans="1:10" ht="3" customHeight="1" x14ac:dyDescent="0.2">
      <c r="D21" s="14"/>
      <c r="E21" s="14"/>
    </row>
    <row r="22" spans="1:10" x14ac:dyDescent="0.2">
      <c r="A22" s="3" t="s">
        <v>16</v>
      </c>
      <c r="B22" s="3"/>
      <c r="C22" s="3"/>
      <c r="D22" s="9">
        <f t="shared" ref="D22:J22" si="10">D7-D19</f>
        <v>10012</v>
      </c>
      <c r="E22" s="9">
        <f t="shared" si="10"/>
        <v>10968</v>
      </c>
      <c r="F22" s="9">
        <f t="shared" si="10"/>
        <v>12207.614194380265</v>
      </c>
      <c r="G22" s="9">
        <f t="shared" si="10"/>
        <v>13424.903372777087</v>
      </c>
      <c r="H22" s="9">
        <f t="shared" si="10"/>
        <v>14769.303442627453</v>
      </c>
      <c r="I22" s="9">
        <f t="shared" si="10"/>
        <v>16245.183433975239</v>
      </c>
      <c r="J22" s="9">
        <f t="shared" si="10"/>
        <v>17870.279471475995</v>
      </c>
    </row>
    <row r="23" spans="1:10" x14ac:dyDescent="0.2">
      <c r="A23" s="11" t="s">
        <v>15</v>
      </c>
      <c r="B23" s="11"/>
      <c r="C23" s="11"/>
      <c r="D23" s="13">
        <f t="shared" ref="D23:J23" si="11">D22/D7</f>
        <v>0.13447590393810777</v>
      </c>
      <c r="E23" s="13">
        <f t="shared" si="11"/>
        <v>0.13136587936568772</v>
      </c>
      <c r="F23" s="13">
        <f t="shared" si="11"/>
        <v>0.13292089165189766</v>
      </c>
      <c r="G23" s="13">
        <f t="shared" si="11"/>
        <v>0.13288652164405007</v>
      </c>
      <c r="H23" s="13">
        <f t="shared" si="11"/>
        <v>0.13290370664797382</v>
      </c>
      <c r="I23" s="13">
        <f t="shared" si="11"/>
        <v>0.13289511414601193</v>
      </c>
      <c r="J23" s="13">
        <f t="shared" si="11"/>
        <v>0.13289941039699288</v>
      </c>
    </row>
    <row r="24" spans="1:10" ht="3" customHeight="1" x14ac:dyDescent="0.2">
      <c r="D24" s="14"/>
      <c r="E24" s="14"/>
    </row>
    <row r="25" spans="1:10" x14ac:dyDescent="0.2">
      <c r="A25" s="3" t="s">
        <v>17</v>
      </c>
      <c r="B25" s="3"/>
      <c r="C25" s="3"/>
      <c r="D25" s="9">
        <f>'Income Statement'!B16</f>
        <v>6389</v>
      </c>
      <c r="E25" s="9">
        <f>'Income Statement'!C16</f>
        <v>6545</v>
      </c>
      <c r="F25" s="9">
        <f>F7*F26</f>
        <v>7540.3656100574881</v>
      </c>
      <c r="G25" s="9">
        <f>G7*G26</f>
        <v>8294.4021710632369</v>
      </c>
      <c r="H25" s="9">
        <f>H7*H26</f>
        <v>9123.8423881695617</v>
      </c>
      <c r="I25" s="9">
        <f>I7*I26</f>
        <v>10036.226626986519</v>
      </c>
      <c r="J25" s="9">
        <f>J7*J26</f>
        <v>11039.849289685171</v>
      </c>
    </row>
    <row r="26" spans="1:10" x14ac:dyDescent="0.2">
      <c r="A26" s="11" t="s">
        <v>15</v>
      </c>
      <c r="B26" s="11"/>
      <c r="C26" s="11"/>
      <c r="D26" s="13">
        <f>D25/D7</f>
        <v>8.5813678611722996E-2</v>
      </c>
      <c r="E26" s="13">
        <f>E25/E7</f>
        <v>7.8390744023379491E-2</v>
      </c>
      <c r="F26" s="15">
        <f>AVERAGE($D$26:$E$26)</f>
        <v>8.2102211317551244E-2</v>
      </c>
      <c r="G26" s="15">
        <f t="shared" ref="G26:J26" si="12">AVERAGE($D$26:$E$26)</f>
        <v>8.2102211317551244E-2</v>
      </c>
      <c r="H26" s="15">
        <f t="shared" si="12"/>
        <v>8.2102211317551244E-2</v>
      </c>
      <c r="I26" s="15">
        <f t="shared" si="12"/>
        <v>8.2102211317551244E-2</v>
      </c>
      <c r="J26" s="15">
        <f t="shared" si="12"/>
        <v>8.2102211317551244E-2</v>
      </c>
    </row>
    <row r="27" spans="1:10" ht="3" customHeight="1" x14ac:dyDescent="0.2">
      <c r="E27" s="14"/>
    </row>
    <row r="28" spans="1:10" x14ac:dyDescent="0.2">
      <c r="A28" s="3" t="s">
        <v>18</v>
      </c>
      <c r="B28" s="3"/>
      <c r="C28" s="3"/>
      <c r="D28" s="9">
        <f>D22-D25</f>
        <v>3623</v>
      </c>
      <c r="E28" s="9">
        <f>E22-E25</f>
        <v>4423</v>
      </c>
      <c r="F28" s="9">
        <f>F22-F25</f>
        <v>4667.2485843227769</v>
      </c>
      <c r="G28" s="9">
        <f t="shared" ref="G28:J28" si="13">G22-G25</f>
        <v>5130.5012017138506</v>
      </c>
      <c r="H28" s="9">
        <f t="shared" si="13"/>
        <v>5645.4610544578918</v>
      </c>
      <c r="I28" s="9">
        <f t="shared" si="13"/>
        <v>6208.9568069887191</v>
      </c>
      <c r="J28" s="9">
        <f t="shared" si="13"/>
        <v>6830.4301817908236</v>
      </c>
    </row>
    <row r="29" spans="1:10" ht="3" customHeight="1" x14ac:dyDescent="0.2">
      <c r="D29" s="14"/>
      <c r="E29" s="14"/>
    </row>
    <row r="30" spans="1:10" x14ac:dyDescent="0.2">
      <c r="A30" s="3" t="s">
        <v>19</v>
      </c>
      <c r="B30" s="74" t="s">
        <v>101</v>
      </c>
      <c r="C30" s="83"/>
      <c r="D30" s="9">
        <f>'Income Statement'!B21</f>
        <v>518</v>
      </c>
      <c r="E30" s="9">
        <f>'Income Statement'!C21</f>
        <v>474.18170266836086</v>
      </c>
      <c r="F30" s="67">
        <f ca="1">IF($B$30="ON",F$148,0)</f>
        <v>415.18067803098677</v>
      </c>
      <c r="G30" s="67">
        <f ca="1">IF($B$30="ON",G$148,0)</f>
        <v>340.79897536262592</v>
      </c>
      <c r="H30" s="67">
        <f ca="1">IF($B$30="ON",H$148,0)</f>
        <v>300</v>
      </c>
      <c r="I30" s="67">
        <f ca="1">IF($B$30="ON",I$148,0)</f>
        <v>260</v>
      </c>
      <c r="J30" s="67">
        <f ca="1">IF($B$30="ON",J$148,0)</f>
        <v>220</v>
      </c>
    </row>
    <row r="31" spans="1:10" ht="3" customHeight="1" x14ac:dyDescent="0.2">
      <c r="D31" s="14"/>
      <c r="E31" s="14"/>
    </row>
    <row r="32" spans="1:10" x14ac:dyDescent="0.2">
      <c r="A32" s="3" t="s">
        <v>20</v>
      </c>
      <c r="B32" s="3"/>
      <c r="C32" s="3"/>
      <c r="D32" s="9">
        <f>D28-D30</f>
        <v>3105</v>
      </c>
      <c r="E32" s="9">
        <f>E28-E30</f>
        <v>3948.8182973316393</v>
      </c>
      <c r="F32" s="9">
        <f ca="1">F28-F30</f>
        <v>4252.0679062917898</v>
      </c>
      <c r="G32" s="9">
        <f t="shared" ref="G32:J32" ca="1" si="14">G28-G30</f>
        <v>4789.7022263512245</v>
      </c>
      <c r="H32" s="9">
        <f t="shared" ca="1" si="14"/>
        <v>5345.4610544578918</v>
      </c>
      <c r="I32" s="9">
        <f t="shared" ca="1" si="14"/>
        <v>5948.9568069887191</v>
      </c>
      <c r="J32" s="9">
        <f t="shared" ca="1" si="14"/>
        <v>6610.4301817908236</v>
      </c>
    </row>
    <row r="33" spans="1:12" ht="3" customHeight="1" x14ac:dyDescent="0.2">
      <c r="D33" s="14"/>
      <c r="E33" s="14"/>
    </row>
    <row r="34" spans="1:12" x14ac:dyDescent="0.2">
      <c r="A34" s="29" t="s">
        <v>21</v>
      </c>
      <c r="D34" s="9">
        <f>'Income Statement'!B25</f>
        <v>1086.75</v>
      </c>
      <c r="E34" s="9">
        <f>'Income Statement'!C25</f>
        <v>1382.0864040660738</v>
      </c>
      <c r="F34" s="9">
        <f ca="1">F32*F35</f>
        <v>1488.2237672021263</v>
      </c>
      <c r="G34" s="9">
        <f t="shared" ref="G34:J34" ca="1" si="15">G32*G35</f>
        <v>1676.3957792229285</v>
      </c>
      <c r="H34" s="9">
        <f t="shared" ca="1" si="15"/>
        <v>1870.9113690602619</v>
      </c>
      <c r="I34" s="9">
        <f t="shared" ca="1" si="15"/>
        <v>2082.1348824460515</v>
      </c>
      <c r="J34" s="9">
        <f t="shared" ca="1" si="15"/>
        <v>2313.650563626788</v>
      </c>
    </row>
    <row r="35" spans="1:12" x14ac:dyDescent="0.2">
      <c r="A35" s="29" t="s">
        <v>22</v>
      </c>
      <c r="D35" s="12" t="s">
        <v>93</v>
      </c>
      <c r="E35" s="12" t="s">
        <v>93</v>
      </c>
      <c r="F35" s="65">
        <v>0.35</v>
      </c>
      <c r="G35" s="65">
        <v>0.35</v>
      </c>
      <c r="H35" s="65">
        <v>0.35</v>
      </c>
      <c r="I35" s="65">
        <v>0.35</v>
      </c>
      <c r="J35" s="65">
        <v>0.35</v>
      </c>
    </row>
    <row r="36" spans="1:12" ht="3" customHeight="1" x14ac:dyDescent="0.2">
      <c r="D36" s="14"/>
      <c r="E36" s="14"/>
    </row>
    <row r="37" spans="1:12" x14ac:dyDescent="0.2">
      <c r="A37" s="3" t="s">
        <v>23</v>
      </c>
      <c r="B37" s="3"/>
      <c r="C37" s="3"/>
      <c r="D37" s="9">
        <f>D32-D34</f>
        <v>2018.25</v>
      </c>
      <c r="E37" s="9">
        <f>E32-E34</f>
        <v>2566.7318932655653</v>
      </c>
      <c r="F37" s="9">
        <f ca="1">F32-F34</f>
        <v>2763.8441390896633</v>
      </c>
      <c r="G37" s="9">
        <f t="shared" ref="G37:J37" ca="1" si="16">G32-G34</f>
        <v>3113.306447128296</v>
      </c>
      <c r="H37" s="9">
        <f t="shared" ca="1" si="16"/>
        <v>3474.5496853976301</v>
      </c>
      <c r="I37" s="9">
        <f t="shared" ca="1" si="16"/>
        <v>3866.8219245426676</v>
      </c>
      <c r="J37" s="9">
        <f t="shared" ca="1" si="16"/>
        <v>4296.7796181640351</v>
      </c>
    </row>
    <row r="38" spans="1:12" ht="3" customHeight="1" x14ac:dyDescent="0.2">
      <c r="D38" s="14"/>
      <c r="E38" s="14"/>
    </row>
    <row r="39" spans="1:12" ht="11.25" customHeight="1" x14ac:dyDescent="0.2">
      <c r="A39" s="16" t="s">
        <v>18</v>
      </c>
      <c r="B39" s="16"/>
      <c r="C39" s="16"/>
      <c r="D39" s="17">
        <f>D28</f>
        <v>3623</v>
      </c>
      <c r="E39" s="17">
        <f>E28</f>
        <v>4423</v>
      </c>
      <c r="F39" s="17">
        <f t="shared" ref="F39:J39" si="17">F28</f>
        <v>4667.2485843227769</v>
      </c>
      <c r="G39" s="17">
        <f t="shared" si="17"/>
        <v>5130.5012017138506</v>
      </c>
      <c r="H39" s="17">
        <f t="shared" si="17"/>
        <v>5645.4610544578918</v>
      </c>
      <c r="I39" s="17">
        <f t="shared" si="17"/>
        <v>6208.9568069887191</v>
      </c>
      <c r="J39" s="17">
        <f t="shared" si="17"/>
        <v>6830.4301817908236</v>
      </c>
    </row>
    <row r="40" spans="1:12" x14ac:dyDescent="0.2">
      <c r="A40" s="35" t="s">
        <v>24</v>
      </c>
      <c r="B40" s="16"/>
      <c r="C40" s="16"/>
      <c r="D40" s="17">
        <f>'Income Statement'!B31</f>
        <v>2648</v>
      </c>
      <c r="E40" s="17">
        <f>'Income Statement'!C31</f>
        <v>2981</v>
      </c>
      <c r="F40" s="20">
        <f>F155</f>
        <v>3272.7868344705316</v>
      </c>
      <c r="G40" s="20">
        <f t="shared" ref="G40:J40" si="18">G155</f>
        <v>3600.0655179175851</v>
      </c>
      <c r="H40" s="20">
        <f t="shared" si="18"/>
        <v>3960.0720697093434</v>
      </c>
      <c r="I40" s="20">
        <f t="shared" si="18"/>
        <v>4356.0792766802788</v>
      </c>
      <c r="J40" s="20">
        <f t="shared" si="18"/>
        <v>4791.6872043483063</v>
      </c>
    </row>
    <row r="41" spans="1:12" x14ac:dyDescent="0.2">
      <c r="A41" s="35" t="s">
        <v>25</v>
      </c>
      <c r="B41" s="16"/>
      <c r="C41" s="16"/>
      <c r="D41" s="17">
        <f>'Income Statement'!B32</f>
        <v>0</v>
      </c>
      <c r="E41" s="17">
        <f>'Income Statement'!C32</f>
        <v>0</v>
      </c>
      <c r="F41" s="17">
        <f>E41</f>
        <v>0</v>
      </c>
      <c r="G41" s="17">
        <f t="shared" ref="G41:J41" si="19">F41</f>
        <v>0</v>
      </c>
      <c r="H41" s="17">
        <f t="shared" si="19"/>
        <v>0</v>
      </c>
      <c r="I41" s="17">
        <f t="shared" si="19"/>
        <v>0</v>
      </c>
      <c r="J41" s="17">
        <f t="shared" si="19"/>
        <v>0</v>
      </c>
    </row>
    <row r="42" spans="1:12" x14ac:dyDescent="0.2">
      <c r="A42" s="19" t="s">
        <v>26</v>
      </c>
      <c r="B42" s="19"/>
      <c r="C42" s="19"/>
      <c r="D42" s="20">
        <f>SUM(D39:D41)</f>
        <v>6271</v>
      </c>
      <c r="E42" s="20">
        <f>SUM(E39:E41)</f>
        <v>7404</v>
      </c>
      <c r="F42" s="20">
        <f t="shared" ref="F42:J42" si="20">SUM(F39:F41)</f>
        <v>7940.0354187933081</v>
      </c>
      <c r="G42" s="20">
        <f t="shared" si="20"/>
        <v>8730.5667196314353</v>
      </c>
      <c r="H42" s="20">
        <f t="shared" si="20"/>
        <v>9605.5331241672357</v>
      </c>
      <c r="I42" s="20">
        <f t="shared" si="20"/>
        <v>10565.036083668998</v>
      </c>
      <c r="J42" s="20">
        <f t="shared" si="20"/>
        <v>11622.117386139129</v>
      </c>
      <c r="L42" s="21"/>
    </row>
    <row r="43" spans="1:12" ht="3" customHeight="1" x14ac:dyDescent="0.2">
      <c r="A43" s="69"/>
      <c r="B43" s="69"/>
      <c r="C43" s="69"/>
      <c r="D43" s="70"/>
      <c r="E43" s="70"/>
      <c r="F43" s="70"/>
      <c r="G43" s="70"/>
      <c r="H43" s="70"/>
      <c r="I43" s="70"/>
      <c r="J43" s="70"/>
      <c r="L43" s="21"/>
    </row>
    <row r="44" spans="1:12" x14ac:dyDescent="0.2">
      <c r="A44" s="69" t="s">
        <v>102</v>
      </c>
      <c r="B44" s="69"/>
      <c r="C44" s="69"/>
      <c r="D44" s="70"/>
      <c r="E44" s="70"/>
      <c r="F44" s="70"/>
      <c r="G44" s="70"/>
      <c r="H44" s="70"/>
      <c r="I44" s="70"/>
      <c r="J44" s="70"/>
      <c r="L44" s="21"/>
    </row>
    <row r="45" spans="1:12" x14ac:dyDescent="0.2">
      <c r="A45" s="71" t="s">
        <v>103</v>
      </c>
      <c r="B45" s="69"/>
      <c r="C45" s="69"/>
      <c r="D45" s="70"/>
      <c r="E45" s="70"/>
      <c r="F45" s="70"/>
      <c r="G45" s="70"/>
      <c r="H45" s="70"/>
      <c r="I45" s="70"/>
      <c r="J45" s="70"/>
      <c r="L45" s="21"/>
    </row>
    <row r="46" spans="1:12" x14ac:dyDescent="0.2">
      <c r="A46" s="72" t="s">
        <v>104</v>
      </c>
      <c r="B46" s="69"/>
      <c r="C46" s="69"/>
      <c r="D46" s="70"/>
      <c r="E46" s="70"/>
      <c r="F46" s="65">
        <v>0.1</v>
      </c>
      <c r="G46" s="65">
        <v>0.1</v>
      </c>
      <c r="H46" s="65">
        <v>0.1</v>
      </c>
      <c r="I46" s="65">
        <v>0.1</v>
      </c>
      <c r="J46" s="65">
        <v>0.1</v>
      </c>
      <c r="L46" s="21"/>
    </row>
    <row r="47" spans="1:12" x14ac:dyDescent="0.2">
      <c r="A47" s="72" t="s">
        <v>105</v>
      </c>
      <c r="B47" s="69"/>
      <c r="C47" s="69"/>
      <c r="D47" s="70"/>
      <c r="E47" s="70"/>
      <c r="F47" s="65">
        <v>0.05</v>
      </c>
      <c r="G47" s="65">
        <v>0.05</v>
      </c>
      <c r="H47" s="65">
        <v>0.05</v>
      </c>
      <c r="I47" s="65">
        <v>0.05</v>
      </c>
      <c r="J47" s="65">
        <v>0.05</v>
      </c>
      <c r="L47" s="21"/>
    </row>
    <row r="48" spans="1:12" x14ac:dyDescent="0.2">
      <c r="A48" s="72" t="s">
        <v>106</v>
      </c>
      <c r="B48" s="69"/>
      <c r="C48" s="69"/>
      <c r="D48" s="70"/>
      <c r="E48" s="70"/>
      <c r="F48" s="65">
        <v>0</v>
      </c>
      <c r="G48" s="65">
        <v>0</v>
      </c>
      <c r="H48" s="65">
        <v>0</v>
      </c>
      <c r="I48" s="65">
        <v>0</v>
      </c>
      <c r="J48" s="65">
        <v>0</v>
      </c>
      <c r="L48" s="21"/>
    </row>
    <row r="49" spans="1:12" ht="3" customHeight="1" x14ac:dyDescent="0.2">
      <c r="A49" s="69"/>
      <c r="B49" s="69"/>
      <c r="C49" s="69"/>
      <c r="D49" s="70"/>
      <c r="E49" s="70"/>
      <c r="F49" s="70"/>
      <c r="G49" s="70"/>
      <c r="H49" s="70"/>
      <c r="I49" s="70"/>
      <c r="J49" s="70"/>
      <c r="L49" s="21"/>
    </row>
    <row r="50" spans="1:12" x14ac:dyDescent="0.2">
      <c r="A50" s="73" t="s">
        <v>107</v>
      </c>
      <c r="B50" s="69"/>
      <c r="C50" s="69"/>
      <c r="D50" s="70"/>
      <c r="E50" s="70"/>
      <c r="F50" s="65">
        <v>0.74829944593531317</v>
      </c>
      <c r="G50" s="65">
        <v>0.74829944593531317</v>
      </c>
      <c r="H50" s="65">
        <v>0.74829944593531317</v>
      </c>
      <c r="I50" s="65">
        <v>0.74829944593531317</v>
      </c>
      <c r="J50" s="65">
        <v>0.74829944593531317</v>
      </c>
      <c r="L50" s="21"/>
    </row>
    <row r="51" spans="1:12" x14ac:dyDescent="0.2">
      <c r="A51" s="73" t="s">
        <v>108</v>
      </c>
      <c r="B51" s="69"/>
      <c r="C51" s="69"/>
      <c r="D51" s="70"/>
      <c r="E51" s="70"/>
      <c r="F51" s="65">
        <v>8.3144382881701465E-2</v>
      </c>
      <c r="G51" s="65">
        <v>8.3144382881701465E-2</v>
      </c>
      <c r="H51" s="65">
        <v>8.3144382881701465E-2</v>
      </c>
      <c r="I51" s="65">
        <v>8.3144382881701465E-2</v>
      </c>
      <c r="J51" s="65">
        <v>8.3144382881701465E-2</v>
      </c>
      <c r="L51" s="21"/>
    </row>
    <row r="52" spans="1:12" ht="3" customHeight="1" x14ac:dyDescent="0.2">
      <c r="A52" s="69"/>
      <c r="B52" s="69"/>
      <c r="C52" s="69"/>
      <c r="D52" s="70"/>
      <c r="E52" s="70"/>
      <c r="F52" s="70"/>
      <c r="G52" s="70"/>
      <c r="H52" s="70"/>
      <c r="I52" s="70"/>
      <c r="J52" s="70"/>
      <c r="L52" s="21"/>
    </row>
    <row r="53" spans="1:12" x14ac:dyDescent="0.2">
      <c r="A53" s="71" t="s">
        <v>109</v>
      </c>
      <c r="B53" s="69"/>
      <c r="C53" s="69"/>
      <c r="D53" s="70"/>
      <c r="E53" s="70"/>
      <c r="F53" s="65">
        <v>2.5000000000000001E-2</v>
      </c>
      <c r="G53" s="65">
        <v>2.5000000000000001E-2</v>
      </c>
      <c r="H53" s="65">
        <v>2.5000000000000001E-2</v>
      </c>
      <c r="I53" s="65">
        <v>2.5000000000000001E-2</v>
      </c>
      <c r="J53" s="65">
        <v>2.5000000000000001E-2</v>
      </c>
      <c r="L53" s="21"/>
    </row>
    <row r="54" spans="1:12" ht="3" customHeight="1" x14ac:dyDescent="0.2"/>
    <row r="55" spans="1:12" x14ac:dyDescent="0.2">
      <c r="A55" s="5" t="s">
        <v>27</v>
      </c>
      <c r="B55" s="5"/>
      <c r="C55" s="5"/>
      <c r="D55" s="6" t="str">
        <f t="shared" ref="D55:J55" si="21">D5</f>
        <v>20X1</v>
      </c>
      <c r="E55" s="6" t="str">
        <f t="shared" si="21"/>
        <v>20X2</v>
      </c>
      <c r="F55" s="6" t="str">
        <f t="shared" si="21"/>
        <v>20X3</v>
      </c>
      <c r="G55" s="6" t="str">
        <f t="shared" si="21"/>
        <v>20X4</v>
      </c>
      <c r="H55" s="6" t="str">
        <f t="shared" si="21"/>
        <v>20X5</v>
      </c>
      <c r="I55" s="6" t="str">
        <f t="shared" si="21"/>
        <v>20X6</v>
      </c>
      <c r="J55" s="6" t="str">
        <f t="shared" si="21"/>
        <v>20X7</v>
      </c>
    </row>
    <row r="56" spans="1:12" ht="3" customHeight="1" x14ac:dyDescent="0.2"/>
    <row r="57" spans="1:12" x14ac:dyDescent="0.2">
      <c r="A57" s="22" t="s">
        <v>28</v>
      </c>
      <c r="B57" s="22"/>
      <c r="C57" s="22"/>
      <c r="D57" s="23"/>
      <c r="E57" s="23"/>
    </row>
    <row r="58" spans="1:12" x14ac:dyDescent="0.2">
      <c r="A58" s="24" t="s">
        <v>29</v>
      </c>
      <c r="B58" s="24"/>
      <c r="C58" s="24"/>
      <c r="D58" s="25">
        <f>'Balance Sheet'!B10</f>
        <v>1773</v>
      </c>
      <c r="E58" s="25">
        <f>'Balance Sheet'!C10</f>
        <v>2000</v>
      </c>
      <c r="F58" s="67">
        <f ca="1">F120</f>
        <v>2000</v>
      </c>
      <c r="G58" s="67">
        <f t="shared" ref="G58:J58" ca="1" si="22">G120</f>
        <v>3322.5269522115632</v>
      </c>
      <c r="H58" s="67">
        <f t="shared" ca="1" si="22"/>
        <v>4812.3025149604373</v>
      </c>
      <c r="I58" s="67">
        <f t="shared" ca="1" si="22"/>
        <v>6495.9122813972135</v>
      </c>
      <c r="J58" s="67">
        <f t="shared" ca="1" si="22"/>
        <v>8441.136868400512</v>
      </c>
      <c r="L58" s="26"/>
    </row>
    <row r="59" spans="1:12" x14ac:dyDescent="0.2">
      <c r="A59" s="24" t="s">
        <v>30</v>
      </c>
      <c r="B59" s="24"/>
      <c r="C59" s="24"/>
      <c r="D59" s="25">
        <f>'Balance Sheet'!B11</f>
        <v>7750</v>
      </c>
      <c r="E59" s="25">
        <f>'Balance Sheet'!C11</f>
        <v>8852</v>
      </c>
      <c r="F59" s="25">
        <f>(F7/365)*F89</f>
        <v>9648.654934723043</v>
      </c>
      <c r="G59" s="25">
        <f>(G7/365)*G89</f>
        <v>10613.520428195348</v>
      </c>
      <c r="H59" s="25">
        <f>(H7/365)*H89</f>
        <v>11674.872471014884</v>
      </c>
      <c r="I59" s="25">
        <f>(I7/365)*I89</f>
        <v>12842.359718116375</v>
      </c>
      <c r="J59" s="25">
        <f>(J7/365)*J89</f>
        <v>14126.595689928014</v>
      </c>
      <c r="L59" s="26"/>
    </row>
    <row r="60" spans="1:12" x14ac:dyDescent="0.2">
      <c r="A60" s="24" t="s">
        <v>31</v>
      </c>
      <c r="B60" s="24"/>
      <c r="C60" s="24"/>
      <c r="D60" s="25">
        <f>'Balance Sheet'!B12</f>
        <v>4800</v>
      </c>
      <c r="E60" s="25">
        <f>'Balance Sheet'!C12</f>
        <v>5700</v>
      </c>
      <c r="F60" s="25">
        <f>(F19/365)*F90</f>
        <v>6095.2569001378561</v>
      </c>
      <c r="G60" s="25">
        <f>(G19/365)*G90</f>
        <v>6705.0483599389909</v>
      </c>
      <c r="H60" s="25">
        <f>(H19/365)*H90</f>
        <v>7375.4070225498481</v>
      </c>
      <c r="I60" s="25">
        <f>(I19/365)*I90</f>
        <v>8113.0281201655071</v>
      </c>
      <c r="J60" s="25">
        <f>(J19/365)*J90</f>
        <v>8924.2867147336892</v>
      </c>
      <c r="L60" s="26"/>
    </row>
    <row r="61" spans="1:12" x14ac:dyDescent="0.2">
      <c r="A61" s="24" t="s">
        <v>32</v>
      </c>
      <c r="B61" s="24"/>
      <c r="C61" s="24"/>
      <c r="D61" s="25">
        <f>'Balance Sheet'!B13</f>
        <v>456</v>
      </c>
      <c r="E61" s="25">
        <f>'Balance Sheet'!C13</f>
        <v>1849</v>
      </c>
      <c r="F61" s="26">
        <f>E61</f>
        <v>1849</v>
      </c>
      <c r="G61" s="26">
        <f t="shared" ref="G61:J61" si="23">F61</f>
        <v>1849</v>
      </c>
      <c r="H61" s="26">
        <f t="shared" si="23"/>
        <v>1849</v>
      </c>
      <c r="I61" s="26">
        <f t="shared" si="23"/>
        <v>1849</v>
      </c>
      <c r="J61" s="26">
        <f t="shared" si="23"/>
        <v>1849</v>
      </c>
      <c r="L61" s="26"/>
    </row>
    <row r="62" spans="1:12" x14ac:dyDescent="0.2">
      <c r="A62" s="27" t="s">
        <v>33</v>
      </c>
      <c r="B62" s="27"/>
      <c r="C62" s="27"/>
      <c r="D62" s="28">
        <f>SUM(D58:D61)</f>
        <v>14779</v>
      </c>
      <c r="E62" s="28">
        <f>SUM(E58:E61)</f>
        <v>18401</v>
      </c>
      <c r="F62" s="28">
        <f t="shared" ref="F62:J62" ca="1" si="24">SUM(F58:F61)</f>
        <v>19592.911834860897</v>
      </c>
      <c r="G62" s="28">
        <f t="shared" ca="1" si="24"/>
        <v>22490.095740345903</v>
      </c>
      <c r="H62" s="28">
        <f t="shared" ca="1" si="24"/>
        <v>25711.582008525169</v>
      </c>
      <c r="I62" s="28">
        <f t="shared" ca="1" si="24"/>
        <v>29300.300119679094</v>
      </c>
      <c r="J62" s="28">
        <f t="shared" ca="1" si="24"/>
        <v>33341.019273062215</v>
      </c>
      <c r="L62" s="26"/>
    </row>
    <row r="63" spans="1:12" ht="3" customHeight="1" x14ac:dyDescent="0.2">
      <c r="A63" s="29"/>
      <c r="B63" s="29"/>
      <c r="C63" s="29"/>
      <c r="D63" s="23"/>
      <c r="E63" s="23"/>
      <c r="L63" s="26"/>
    </row>
    <row r="64" spans="1:12" x14ac:dyDescent="0.2">
      <c r="A64" s="22" t="s">
        <v>34</v>
      </c>
      <c r="B64" s="22"/>
      <c r="C64" s="22"/>
      <c r="D64" s="23"/>
      <c r="E64" s="23"/>
      <c r="L64" s="26"/>
    </row>
    <row r="65" spans="1:12" x14ac:dyDescent="0.2">
      <c r="A65" s="24" t="s">
        <v>35</v>
      </c>
      <c r="B65" s="24"/>
      <c r="C65" s="24"/>
      <c r="D65" s="25">
        <f>'Balance Sheet'!B17</f>
        <v>10913</v>
      </c>
      <c r="E65" s="25">
        <f>'Balance Sheet'!C17</f>
        <v>10932</v>
      </c>
      <c r="F65" s="67">
        <f>F158</f>
        <v>11159.213165529469</v>
      </c>
      <c r="G65" s="67">
        <f t="shared" ref="G65:J65" si="25">G158</f>
        <v>11559.147647611884</v>
      </c>
      <c r="H65" s="67">
        <f t="shared" si="25"/>
        <v>12099.07557790254</v>
      </c>
      <c r="I65" s="67">
        <f t="shared" si="25"/>
        <v>12742.996301222263</v>
      </c>
      <c r="J65" s="67">
        <f t="shared" si="25"/>
        <v>13451.30909687396</v>
      </c>
      <c r="L65" s="26"/>
    </row>
    <row r="66" spans="1:12" ht="3" customHeight="1" x14ac:dyDescent="0.2">
      <c r="D66" s="23"/>
      <c r="E66" s="23"/>
      <c r="L66" s="26"/>
    </row>
    <row r="67" spans="1:12" x14ac:dyDescent="0.2">
      <c r="A67" s="30" t="s">
        <v>36</v>
      </c>
      <c r="B67" s="30"/>
      <c r="C67" s="30"/>
      <c r="D67" s="28">
        <f>D62+D65</f>
        <v>25692</v>
      </c>
      <c r="E67" s="28">
        <f>E62+E65</f>
        <v>29333</v>
      </c>
      <c r="F67" s="28">
        <f t="shared" ref="F67:J67" ca="1" si="26">F62+F65</f>
        <v>30752.125000390366</v>
      </c>
      <c r="G67" s="28">
        <f t="shared" ca="1" si="26"/>
        <v>34049.243387957787</v>
      </c>
      <c r="H67" s="28">
        <f t="shared" ca="1" si="26"/>
        <v>37810.657586427711</v>
      </c>
      <c r="I67" s="28">
        <f t="shared" ca="1" si="26"/>
        <v>42043.296420901359</v>
      </c>
      <c r="J67" s="28">
        <f t="shared" ca="1" si="26"/>
        <v>46792.328369936178</v>
      </c>
      <c r="L67" s="26"/>
    </row>
    <row r="68" spans="1:12" ht="3" customHeight="1" x14ac:dyDescent="0.2">
      <c r="D68" s="23"/>
      <c r="E68" s="23"/>
      <c r="L68" s="26"/>
    </row>
    <row r="69" spans="1:12" x14ac:dyDescent="0.2">
      <c r="A69" s="22" t="s">
        <v>37</v>
      </c>
      <c r="B69" s="22"/>
      <c r="C69" s="22"/>
      <c r="D69" s="23"/>
      <c r="E69" s="23"/>
      <c r="L69" s="26"/>
    </row>
    <row r="70" spans="1:12" x14ac:dyDescent="0.2">
      <c r="A70" s="24" t="s">
        <v>38</v>
      </c>
      <c r="B70" s="24"/>
      <c r="C70" s="24"/>
      <c r="D70" s="25">
        <f>'Balance Sheet'!B24</f>
        <v>5665</v>
      </c>
      <c r="E70" s="25">
        <f>'Balance Sheet'!C24</f>
        <v>6656</v>
      </c>
      <c r="F70" s="25">
        <f>(F19/365)*F91</f>
        <v>7154.5899535301014</v>
      </c>
      <c r="G70" s="25">
        <f>(G19/365)*G91</f>
        <v>7870.3609084742611</v>
      </c>
      <c r="H70" s="25">
        <f>(H19/365)*H91</f>
        <v>8657.2254215465546</v>
      </c>
      <c r="I70" s="25">
        <f>(I19/365)*I91</f>
        <v>9523.0423314775344</v>
      </c>
      <c r="J70" s="25">
        <f>(J19/365)*J91</f>
        <v>10475.294662348311</v>
      </c>
      <c r="L70" s="26"/>
    </row>
    <row r="71" spans="1:12" x14ac:dyDescent="0.2">
      <c r="A71" s="24" t="s">
        <v>39</v>
      </c>
      <c r="B71" s="24"/>
      <c r="C71" s="24"/>
      <c r="D71" s="25">
        <f>'Balance Sheet'!B25</f>
        <v>792</v>
      </c>
      <c r="E71" s="25">
        <f>'Balance Sheet'!C25</f>
        <v>1375.2681067344347</v>
      </c>
      <c r="F71" s="68">
        <f ca="1">F133</f>
        <v>31.959014505036976</v>
      </c>
      <c r="G71" s="68">
        <f t="shared" ref="G71:J71" ca="1" si="27">G133</f>
        <v>0</v>
      </c>
      <c r="H71" s="68">
        <f t="shared" ca="1" si="27"/>
        <v>0</v>
      </c>
      <c r="I71" s="68">
        <f t="shared" ca="1" si="27"/>
        <v>0</v>
      </c>
      <c r="J71" s="68">
        <f t="shared" ca="1" si="27"/>
        <v>0</v>
      </c>
      <c r="L71" s="26"/>
    </row>
    <row r="72" spans="1:12" x14ac:dyDescent="0.2">
      <c r="A72" s="24" t="s">
        <v>40</v>
      </c>
      <c r="B72" s="24"/>
      <c r="C72" s="24"/>
      <c r="D72" s="25">
        <f>'Balance Sheet'!B26</f>
        <v>500</v>
      </c>
      <c r="E72" s="25">
        <f>'Balance Sheet'!C26</f>
        <v>500</v>
      </c>
      <c r="F72" s="68">
        <f>F138</f>
        <v>500</v>
      </c>
      <c r="G72" s="68">
        <f t="shared" ref="G72:J72" si="28">G138</f>
        <v>500</v>
      </c>
      <c r="H72" s="68">
        <f t="shared" si="28"/>
        <v>500</v>
      </c>
      <c r="I72" s="68">
        <f t="shared" si="28"/>
        <v>500</v>
      </c>
      <c r="J72" s="68">
        <f t="shared" si="28"/>
        <v>500</v>
      </c>
      <c r="L72" s="26"/>
    </row>
    <row r="73" spans="1:12" x14ac:dyDescent="0.2">
      <c r="A73" s="27" t="s">
        <v>41</v>
      </c>
      <c r="B73" s="27"/>
      <c r="C73" s="27"/>
      <c r="D73" s="28">
        <f>SUM(D70:D72)</f>
        <v>6957</v>
      </c>
      <c r="E73" s="28">
        <f>SUM(E70:E72)</f>
        <v>8531.2681067344347</v>
      </c>
      <c r="F73" s="28">
        <f t="shared" ref="F73:J73" ca="1" si="29">SUM(F70:F72)</f>
        <v>7686.5489680351384</v>
      </c>
      <c r="G73" s="28">
        <f t="shared" ca="1" si="29"/>
        <v>8370.3609084742602</v>
      </c>
      <c r="H73" s="28">
        <f t="shared" ca="1" si="29"/>
        <v>9157.2254215465546</v>
      </c>
      <c r="I73" s="28">
        <f t="shared" ca="1" si="29"/>
        <v>10023.042331477534</v>
      </c>
      <c r="J73" s="28">
        <f t="shared" ca="1" si="29"/>
        <v>10975.294662348311</v>
      </c>
      <c r="L73" s="26"/>
    </row>
    <row r="74" spans="1:12" ht="3" customHeight="1" x14ac:dyDescent="0.2">
      <c r="A74" s="29"/>
      <c r="B74" s="29"/>
      <c r="C74" s="29"/>
      <c r="D74" s="23"/>
      <c r="E74" s="23"/>
      <c r="L74" s="26"/>
    </row>
    <row r="75" spans="1:12" x14ac:dyDescent="0.2">
      <c r="A75" s="22" t="s">
        <v>42</v>
      </c>
      <c r="B75" s="22"/>
      <c r="C75" s="22"/>
      <c r="D75" s="23"/>
      <c r="E75" s="23"/>
      <c r="L75" s="26"/>
    </row>
    <row r="76" spans="1:12" x14ac:dyDescent="0.2">
      <c r="A76" s="24" t="s">
        <v>43</v>
      </c>
      <c r="B76" s="24"/>
      <c r="C76" s="24"/>
      <c r="D76" s="25">
        <f>'Balance Sheet'!B30</f>
        <v>5000</v>
      </c>
      <c r="E76" s="25">
        <f>'Balance Sheet'!C30</f>
        <v>4500</v>
      </c>
      <c r="F76" s="68">
        <f>F137</f>
        <v>4000</v>
      </c>
      <c r="G76" s="68">
        <f t="shared" ref="G76:J76" si="30">G137</f>
        <v>3500</v>
      </c>
      <c r="H76" s="68">
        <f t="shared" si="30"/>
        <v>3000</v>
      </c>
      <c r="I76" s="68">
        <f t="shared" si="30"/>
        <v>2500</v>
      </c>
      <c r="J76" s="68">
        <f t="shared" si="30"/>
        <v>2000</v>
      </c>
      <c r="L76" s="26"/>
    </row>
    <row r="77" spans="1:12" ht="3" customHeight="1" x14ac:dyDescent="0.2">
      <c r="A77" s="29"/>
      <c r="B77" s="29"/>
      <c r="C77" s="29"/>
      <c r="D77" s="23"/>
      <c r="E77" s="23"/>
      <c r="L77" s="26"/>
    </row>
    <row r="78" spans="1:12" x14ac:dyDescent="0.2">
      <c r="A78" s="30" t="s">
        <v>44</v>
      </c>
      <c r="B78" s="30"/>
      <c r="C78" s="30"/>
      <c r="D78" s="28">
        <f>D73+D76</f>
        <v>11957</v>
      </c>
      <c r="E78" s="28">
        <f t="shared" ref="E78:J78" si="31">E73+E76</f>
        <v>13031.268106734435</v>
      </c>
      <c r="F78" s="28">
        <f t="shared" ca="1" si="31"/>
        <v>11686.548968035138</v>
      </c>
      <c r="G78" s="28">
        <f t="shared" ca="1" si="31"/>
        <v>11870.36090847426</v>
      </c>
      <c r="H78" s="28">
        <f t="shared" ca="1" si="31"/>
        <v>12157.225421546555</v>
      </c>
      <c r="I78" s="28">
        <f t="shared" ca="1" si="31"/>
        <v>12523.042331477534</v>
      </c>
      <c r="J78" s="28">
        <f t="shared" ca="1" si="31"/>
        <v>12975.294662348311</v>
      </c>
      <c r="L78" s="26"/>
    </row>
    <row r="79" spans="1:12" ht="3" customHeight="1" x14ac:dyDescent="0.2">
      <c r="D79" s="23"/>
      <c r="E79" s="23"/>
      <c r="L79" s="26"/>
    </row>
    <row r="80" spans="1:12" x14ac:dyDescent="0.2">
      <c r="A80" s="29" t="s">
        <v>45</v>
      </c>
      <c r="B80" s="29"/>
      <c r="C80" s="29"/>
      <c r="D80" s="25">
        <f>'Balance Sheet'!B35</f>
        <v>15</v>
      </c>
      <c r="E80" s="25">
        <f>'Balance Sheet'!C35</f>
        <v>15</v>
      </c>
      <c r="F80" s="26">
        <f>E80</f>
        <v>15</v>
      </c>
      <c r="G80" s="26">
        <f t="shared" ref="G80:J81" si="32">F80</f>
        <v>15</v>
      </c>
      <c r="H80" s="26">
        <f t="shared" si="32"/>
        <v>15</v>
      </c>
      <c r="I80" s="26">
        <f t="shared" si="32"/>
        <v>15</v>
      </c>
      <c r="J80" s="26">
        <f t="shared" si="32"/>
        <v>15</v>
      </c>
      <c r="L80" s="26"/>
    </row>
    <row r="81" spans="1:12" x14ac:dyDescent="0.2">
      <c r="A81" s="29" t="s">
        <v>46</v>
      </c>
      <c r="B81" s="29"/>
      <c r="C81" s="29"/>
      <c r="D81" s="25">
        <f>'Balance Sheet'!B36</f>
        <v>5000</v>
      </c>
      <c r="E81" s="25">
        <f>'Balance Sheet'!C36</f>
        <v>5000</v>
      </c>
      <c r="F81" s="26">
        <f>E81</f>
        <v>5000</v>
      </c>
      <c r="G81" s="26">
        <f t="shared" si="32"/>
        <v>5000</v>
      </c>
      <c r="H81" s="26">
        <f t="shared" si="32"/>
        <v>5000</v>
      </c>
      <c r="I81" s="26">
        <f t="shared" si="32"/>
        <v>5000</v>
      </c>
      <c r="J81" s="26">
        <f t="shared" si="32"/>
        <v>5000</v>
      </c>
      <c r="L81" s="26"/>
    </row>
    <row r="82" spans="1:12" x14ac:dyDescent="0.2">
      <c r="A82" s="29" t="s">
        <v>47</v>
      </c>
      <c r="B82" s="29"/>
      <c r="C82" s="29"/>
      <c r="D82" s="25">
        <f>'Balance Sheet'!B37</f>
        <v>8720</v>
      </c>
      <c r="E82" s="25">
        <f>'Balance Sheet'!C37</f>
        <v>11286.731893265565</v>
      </c>
      <c r="F82" s="26">
        <f ca="1">E82+F37</f>
        <v>14050.576032355228</v>
      </c>
      <c r="G82" s="26">
        <f ca="1">F82+G37</f>
        <v>17163.882479483524</v>
      </c>
      <c r="H82" s="26">
        <f ca="1">G82+H37</f>
        <v>20638.432164881153</v>
      </c>
      <c r="I82" s="26">
        <f ca="1">H82+I37</f>
        <v>24505.254089423819</v>
      </c>
      <c r="J82" s="26">
        <f ca="1">I82+J37</f>
        <v>28802.033707587856</v>
      </c>
      <c r="L82" s="26"/>
    </row>
    <row r="83" spans="1:12" x14ac:dyDescent="0.2">
      <c r="A83" s="30" t="s">
        <v>48</v>
      </c>
      <c r="B83" s="30"/>
      <c r="C83" s="30"/>
      <c r="D83" s="28">
        <f>SUM(D80:D82)</f>
        <v>13735</v>
      </c>
      <c r="E83" s="28">
        <f t="shared" ref="E83:J83" si="33">SUM(E80:E82)</f>
        <v>16301.731893265565</v>
      </c>
      <c r="F83" s="28">
        <f t="shared" ca="1" si="33"/>
        <v>19065.576032355228</v>
      </c>
      <c r="G83" s="28">
        <f t="shared" ca="1" si="33"/>
        <v>22178.882479483524</v>
      </c>
      <c r="H83" s="28">
        <f t="shared" ca="1" si="33"/>
        <v>25653.432164881153</v>
      </c>
      <c r="I83" s="28">
        <f t="shared" ca="1" si="33"/>
        <v>29520.254089423819</v>
      </c>
      <c r="J83" s="28">
        <f t="shared" ca="1" si="33"/>
        <v>33817.033707587856</v>
      </c>
      <c r="L83" s="26"/>
    </row>
    <row r="84" spans="1:12" ht="3" customHeight="1" x14ac:dyDescent="0.2">
      <c r="D84" s="23"/>
      <c r="E84" s="23"/>
      <c r="L84" s="26"/>
    </row>
    <row r="85" spans="1:12" x14ac:dyDescent="0.2">
      <c r="A85" s="3" t="s">
        <v>49</v>
      </c>
      <c r="B85" s="3"/>
      <c r="C85" s="3"/>
      <c r="D85" s="9">
        <f>D78+D83</f>
        <v>25692</v>
      </c>
      <c r="E85" s="9">
        <f t="shared" ref="E85:J85" si="34">E78+E83</f>
        <v>29333</v>
      </c>
      <c r="F85" s="9">
        <f t="shared" ca="1" si="34"/>
        <v>30752.125000390366</v>
      </c>
      <c r="G85" s="9">
        <f t="shared" ca="1" si="34"/>
        <v>34049.243387957787</v>
      </c>
      <c r="H85" s="9">
        <f t="shared" ca="1" si="34"/>
        <v>37810.657586427711</v>
      </c>
      <c r="I85" s="9">
        <f t="shared" ca="1" si="34"/>
        <v>42043.296420901352</v>
      </c>
      <c r="J85" s="9">
        <f t="shared" ca="1" si="34"/>
        <v>46792.328369936164</v>
      </c>
      <c r="L85" s="26"/>
    </row>
    <row r="86" spans="1:12" s="7" customFormat="1" x14ac:dyDescent="0.2">
      <c r="A86" s="31" t="s">
        <v>50</v>
      </c>
      <c r="B86" s="31"/>
      <c r="C86" s="31"/>
      <c r="D86" s="32">
        <f>D67-D85</f>
        <v>0</v>
      </c>
      <c r="E86" s="32">
        <f t="shared" ref="E86:J86" si="35">E67-E85</f>
        <v>0</v>
      </c>
      <c r="F86" s="32">
        <f t="shared" ca="1" si="35"/>
        <v>0</v>
      </c>
      <c r="G86" s="32">
        <f t="shared" ca="1" si="35"/>
        <v>0</v>
      </c>
      <c r="H86" s="32">
        <f t="shared" ca="1" si="35"/>
        <v>0</v>
      </c>
      <c r="I86" s="32">
        <f t="shared" ca="1" si="35"/>
        <v>0</v>
      </c>
      <c r="J86" s="32">
        <f t="shared" ca="1" si="35"/>
        <v>0</v>
      </c>
      <c r="L86" s="26"/>
    </row>
    <row r="87" spans="1:12" ht="3" customHeight="1" x14ac:dyDescent="0.2">
      <c r="D87" s="23"/>
      <c r="E87" s="23"/>
    </row>
    <row r="88" spans="1:12" x14ac:dyDescent="0.2">
      <c r="A88" s="33" t="s">
        <v>51</v>
      </c>
      <c r="B88" s="33"/>
      <c r="C88" s="33"/>
      <c r="D88" s="34"/>
      <c r="E88" s="34"/>
      <c r="F88" s="16"/>
      <c r="G88" s="16"/>
      <c r="H88" s="16"/>
      <c r="I88" s="16"/>
      <c r="J88" s="16"/>
    </row>
    <row r="89" spans="1:12" x14ac:dyDescent="0.2">
      <c r="A89" s="35" t="s">
        <v>52</v>
      </c>
      <c r="B89" s="35"/>
      <c r="C89" s="35"/>
      <c r="D89" s="17">
        <f>D59/(D7/365)</f>
        <v>37.994278192661042</v>
      </c>
      <c r="E89" s="17">
        <f>E59/(E7/365)</f>
        <v>38.69807885785464</v>
      </c>
      <c r="F89" s="18">
        <f>AVERAGE($D89:$E89)</f>
        <v>38.346178525257841</v>
      </c>
      <c r="G89" s="18">
        <f t="shared" ref="G89:J89" si="36">AVERAGE($D89:$E89)</f>
        <v>38.346178525257841</v>
      </c>
      <c r="H89" s="18">
        <f t="shared" si="36"/>
        <v>38.346178525257841</v>
      </c>
      <c r="I89" s="18">
        <f t="shared" si="36"/>
        <v>38.346178525257841</v>
      </c>
      <c r="J89" s="18">
        <f t="shared" si="36"/>
        <v>38.346178525257841</v>
      </c>
    </row>
    <row r="90" spans="1:12" x14ac:dyDescent="0.2">
      <c r="A90" s="35" t="s">
        <v>53</v>
      </c>
      <c r="B90" s="35"/>
      <c r="C90" s="35"/>
      <c r="D90" s="17">
        <f>D60/(D19/365)</f>
        <v>27.188081936685286</v>
      </c>
      <c r="E90" s="17">
        <f>E60/(E19/365)</f>
        <v>28.687055319618334</v>
      </c>
      <c r="F90" s="18">
        <f t="shared" ref="F90:J91" si="37">AVERAGE($D90:$E90)</f>
        <v>27.937568628151809</v>
      </c>
      <c r="G90" s="18">
        <f t="shared" si="37"/>
        <v>27.937568628151809</v>
      </c>
      <c r="H90" s="18">
        <f t="shared" si="37"/>
        <v>27.937568628151809</v>
      </c>
      <c r="I90" s="18">
        <f t="shared" si="37"/>
        <v>27.937568628151809</v>
      </c>
      <c r="J90" s="18">
        <f t="shared" si="37"/>
        <v>27.937568628151809</v>
      </c>
    </row>
    <row r="91" spans="1:12" x14ac:dyDescent="0.2">
      <c r="A91" s="35" t="s">
        <v>54</v>
      </c>
      <c r="B91" s="35"/>
      <c r="C91" s="35"/>
      <c r="D91" s="17">
        <f>D70/(D19/365)</f>
        <v>32.087600869025451</v>
      </c>
      <c r="E91" s="17">
        <f>E70/(E19/365)</f>
        <v>33.498428106557832</v>
      </c>
      <c r="F91" s="18">
        <f t="shared" si="37"/>
        <v>32.793014487791638</v>
      </c>
      <c r="G91" s="18">
        <f t="shared" si="37"/>
        <v>32.793014487791638</v>
      </c>
      <c r="H91" s="18">
        <f t="shared" si="37"/>
        <v>32.793014487791638</v>
      </c>
      <c r="I91" s="18">
        <f t="shared" si="37"/>
        <v>32.793014487791638</v>
      </c>
      <c r="J91" s="18">
        <f t="shared" si="37"/>
        <v>32.793014487791638</v>
      </c>
    </row>
    <row r="92" spans="1:12" ht="5.0999999999999996" customHeight="1" x14ac:dyDescent="0.2"/>
    <row r="93" spans="1:12" x14ac:dyDescent="0.2">
      <c r="A93" s="5" t="s">
        <v>55</v>
      </c>
      <c r="B93" s="5"/>
      <c r="C93" s="5"/>
      <c r="D93" s="6" t="str">
        <f t="shared" ref="D93:J93" si="38">D55</f>
        <v>20X1</v>
      </c>
      <c r="E93" s="6" t="str">
        <f t="shared" si="38"/>
        <v>20X2</v>
      </c>
      <c r="F93" s="6" t="str">
        <f t="shared" si="38"/>
        <v>20X3</v>
      </c>
      <c r="G93" s="6" t="str">
        <f t="shared" si="38"/>
        <v>20X4</v>
      </c>
      <c r="H93" s="6" t="str">
        <f t="shared" si="38"/>
        <v>20X5</v>
      </c>
      <c r="I93" s="6" t="str">
        <f t="shared" si="38"/>
        <v>20X6</v>
      </c>
      <c r="J93" s="6" t="str">
        <f t="shared" si="38"/>
        <v>20X7</v>
      </c>
      <c r="L93" t="s">
        <v>100</v>
      </c>
    </row>
    <row r="94" spans="1:12" ht="3" customHeight="1" x14ac:dyDescent="0.2"/>
    <row r="95" spans="1:12" ht="11.25" customHeight="1" x14ac:dyDescent="0.2">
      <c r="A95" s="3" t="s">
        <v>56</v>
      </c>
      <c r="B95" s="3"/>
      <c r="C95" s="3"/>
    </row>
    <row r="96" spans="1:12" x14ac:dyDescent="0.2">
      <c r="A96" s="22" t="s">
        <v>23</v>
      </c>
      <c r="B96" s="22"/>
      <c r="C96" s="22"/>
      <c r="D96" s="26"/>
      <c r="E96" s="26"/>
      <c r="F96" s="26">
        <f ca="1">F37</f>
        <v>2763.8441390896633</v>
      </c>
      <c r="G96" s="26">
        <f ca="1">G37</f>
        <v>3113.306447128296</v>
      </c>
      <c r="H96" s="26">
        <f ca="1">H37</f>
        <v>3474.5496853976301</v>
      </c>
      <c r="I96" s="26">
        <f ca="1">I37</f>
        <v>3866.8219245426676</v>
      </c>
      <c r="J96" s="26">
        <f ca="1">J37</f>
        <v>4296.7796181640351</v>
      </c>
    </row>
    <row r="97" spans="1:10" ht="3" customHeight="1" x14ac:dyDescent="0.2">
      <c r="A97" s="22"/>
      <c r="B97" s="22"/>
      <c r="C97" s="22"/>
      <c r="D97" s="26"/>
      <c r="E97" s="26"/>
      <c r="F97" s="26"/>
      <c r="G97" s="26"/>
      <c r="H97" s="26"/>
      <c r="I97" s="26"/>
      <c r="J97" s="26"/>
    </row>
    <row r="98" spans="1:10" x14ac:dyDescent="0.2">
      <c r="A98" s="36" t="s">
        <v>57</v>
      </c>
      <c r="B98" s="36"/>
      <c r="C98" s="36"/>
    </row>
    <row r="99" spans="1:10" x14ac:dyDescent="0.2">
      <c r="A99" s="24" t="s">
        <v>24</v>
      </c>
      <c r="B99" s="24"/>
      <c r="C99" s="24"/>
      <c r="D99" s="26"/>
      <c r="E99" s="26"/>
      <c r="F99" s="68">
        <f>F155</f>
        <v>3272.7868344705316</v>
      </c>
      <c r="G99" s="68">
        <f t="shared" ref="G99:J99" si="39">G155</f>
        <v>3600.0655179175851</v>
      </c>
      <c r="H99" s="68">
        <f t="shared" si="39"/>
        <v>3960.0720697093434</v>
      </c>
      <c r="I99" s="68">
        <f t="shared" si="39"/>
        <v>4356.0792766802788</v>
      </c>
      <c r="J99" s="68">
        <f t="shared" si="39"/>
        <v>4791.6872043483063</v>
      </c>
    </row>
    <row r="100" spans="1:10" x14ac:dyDescent="0.2">
      <c r="A100" s="24" t="s">
        <v>25</v>
      </c>
      <c r="B100" s="24"/>
      <c r="C100" s="24"/>
      <c r="D100" s="26"/>
      <c r="E100" s="26"/>
      <c r="F100" s="26">
        <f>F41</f>
        <v>0</v>
      </c>
      <c r="G100" s="26">
        <f>G41</f>
        <v>0</v>
      </c>
      <c r="H100" s="26">
        <f>H41</f>
        <v>0</v>
      </c>
      <c r="I100" s="26">
        <f>I41</f>
        <v>0</v>
      </c>
      <c r="J100" s="26">
        <f>J41</f>
        <v>0</v>
      </c>
    </row>
    <row r="101" spans="1:10" ht="3" customHeight="1" x14ac:dyDescent="0.2"/>
    <row r="102" spans="1:10" x14ac:dyDescent="0.2">
      <c r="A102" s="36" t="s">
        <v>58</v>
      </c>
      <c r="B102" s="36"/>
      <c r="C102" s="36"/>
    </row>
    <row r="103" spans="1:10" x14ac:dyDescent="0.2">
      <c r="A103" s="24" t="s">
        <v>30</v>
      </c>
      <c r="B103" s="24"/>
      <c r="C103" s="24"/>
      <c r="F103" s="26">
        <f>-(F59-E59)</f>
        <v>-796.65493472304297</v>
      </c>
      <c r="G103" s="26">
        <f t="shared" ref="G103:J104" si="40">-(G59-F59)</f>
        <v>-964.86549347230539</v>
      </c>
      <c r="H103" s="26">
        <f t="shared" si="40"/>
        <v>-1061.3520428195352</v>
      </c>
      <c r="I103" s="26">
        <f t="shared" si="40"/>
        <v>-1167.4872471014914</v>
      </c>
      <c r="J103" s="26">
        <f t="shared" si="40"/>
        <v>-1284.2359718116386</v>
      </c>
    </row>
    <row r="104" spans="1:10" x14ac:dyDescent="0.2">
      <c r="A104" s="24" t="s">
        <v>31</v>
      </c>
      <c r="B104" s="24"/>
      <c r="C104" s="24"/>
      <c r="F104" s="26">
        <f>-(F60-E60)</f>
        <v>-395.25690013785606</v>
      </c>
      <c r="G104" s="26">
        <f t="shared" si="40"/>
        <v>-609.79145980113481</v>
      </c>
      <c r="H104" s="26">
        <f t="shared" si="40"/>
        <v>-670.35866261085721</v>
      </c>
      <c r="I104" s="26">
        <f t="shared" si="40"/>
        <v>-737.62109761565898</v>
      </c>
      <c r="J104" s="26">
        <f t="shared" si="40"/>
        <v>-811.25859456818216</v>
      </c>
    </row>
    <row r="105" spans="1:10" x14ac:dyDescent="0.2">
      <c r="A105" s="24" t="s">
        <v>38</v>
      </c>
      <c r="B105" s="24"/>
      <c r="C105" s="24"/>
      <c r="F105" s="26">
        <f>F70-E70</f>
        <v>498.58995353010141</v>
      </c>
      <c r="G105" s="26">
        <f t="shared" ref="G105:J105" si="41">G70-F70</f>
        <v>715.77095494415971</v>
      </c>
      <c r="H105" s="26">
        <f t="shared" si="41"/>
        <v>786.86451307229345</v>
      </c>
      <c r="I105" s="26">
        <f t="shared" si="41"/>
        <v>865.81690993097982</v>
      </c>
      <c r="J105" s="26">
        <f t="shared" si="41"/>
        <v>952.25233087077686</v>
      </c>
    </row>
    <row r="106" spans="1:10" ht="5.0999999999999996" customHeight="1" x14ac:dyDescent="0.2">
      <c r="A106" s="37"/>
      <c r="B106" s="37"/>
      <c r="C106" s="37"/>
      <c r="D106" s="3"/>
      <c r="E106" s="3"/>
      <c r="F106" s="10"/>
      <c r="G106" s="10"/>
      <c r="H106" s="10"/>
      <c r="I106" s="10"/>
      <c r="J106" s="10"/>
    </row>
    <row r="107" spans="1:10" x14ac:dyDescent="0.2">
      <c r="A107" s="38" t="s">
        <v>59</v>
      </c>
      <c r="B107" s="38"/>
      <c r="C107" s="38"/>
      <c r="D107" s="39"/>
      <c r="E107" s="39"/>
      <c r="F107" s="40">
        <f ca="1">F96+F99+F100+F103+F104+F105</f>
        <v>5343.3090922293977</v>
      </c>
      <c r="G107" s="40">
        <f t="shared" ref="G107:J107" ca="1" si="42">G96+G99+G100+G103+G104+G105</f>
        <v>5854.4859667166002</v>
      </c>
      <c r="H107" s="40">
        <f t="shared" ca="1" si="42"/>
        <v>6489.7755627488741</v>
      </c>
      <c r="I107" s="40">
        <f t="shared" ca="1" si="42"/>
        <v>7183.6097664367762</v>
      </c>
      <c r="J107" s="40">
        <f t="shared" ca="1" si="42"/>
        <v>7945.2245870032984</v>
      </c>
    </row>
    <row r="108" spans="1:10" ht="3" customHeight="1" x14ac:dyDescent="0.2"/>
    <row r="109" spans="1:10" x14ac:dyDescent="0.2">
      <c r="A109" s="3" t="s">
        <v>60</v>
      </c>
      <c r="B109" s="3"/>
      <c r="C109" s="3"/>
    </row>
    <row r="110" spans="1:10" x14ac:dyDescent="0.2">
      <c r="A110" s="24" t="s">
        <v>61</v>
      </c>
      <c r="B110" s="24"/>
      <c r="C110" s="24"/>
      <c r="F110" s="68">
        <f>-F153</f>
        <v>-3500</v>
      </c>
      <c r="G110" s="68">
        <f t="shared" ref="G110:J110" si="43">-G153</f>
        <v>-4000</v>
      </c>
      <c r="H110" s="68">
        <f t="shared" si="43"/>
        <v>-4500</v>
      </c>
      <c r="I110" s="68">
        <f t="shared" si="43"/>
        <v>-5000</v>
      </c>
      <c r="J110" s="68">
        <f t="shared" si="43"/>
        <v>-5500</v>
      </c>
    </row>
    <row r="111" spans="1:10" x14ac:dyDescent="0.2">
      <c r="A111" s="38" t="s">
        <v>62</v>
      </c>
      <c r="B111" s="38"/>
      <c r="C111" s="38"/>
      <c r="D111" s="39"/>
      <c r="E111" s="39"/>
      <c r="F111" s="40">
        <f>F110</f>
        <v>-3500</v>
      </c>
      <c r="G111" s="40">
        <f t="shared" ref="G111:J111" si="44">G110</f>
        <v>-4000</v>
      </c>
      <c r="H111" s="40">
        <f t="shared" si="44"/>
        <v>-4500</v>
      </c>
      <c r="I111" s="40">
        <f t="shared" si="44"/>
        <v>-5000</v>
      </c>
      <c r="J111" s="40">
        <f t="shared" si="44"/>
        <v>-5500</v>
      </c>
    </row>
    <row r="112" spans="1:10" ht="3" customHeight="1" x14ac:dyDescent="0.2"/>
    <row r="113" spans="1:10" x14ac:dyDescent="0.2">
      <c r="A113" s="3" t="s">
        <v>63</v>
      </c>
      <c r="B113" s="3"/>
      <c r="C113" s="3"/>
    </row>
    <row r="114" spans="1:10" x14ac:dyDescent="0.2">
      <c r="A114" s="24" t="s">
        <v>64</v>
      </c>
      <c r="B114" s="24"/>
      <c r="C114" s="24"/>
      <c r="F114" s="68">
        <f ca="1">F133-E133</f>
        <v>-1343.3090922293977</v>
      </c>
      <c r="G114" s="68">
        <f t="shared" ref="G114:J114" ca="1" si="45">G133-F133</f>
        <v>-31.959014505036976</v>
      </c>
      <c r="H114" s="68">
        <f t="shared" ca="1" si="45"/>
        <v>0</v>
      </c>
      <c r="I114" s="68">
        <f t="shared" ca="1" si="45"/>
        <v>0</v>
      </c>
      <c r="J114" s="68">
        <f t="shared" ca="1" si="45"/>
        <v>0</v>
      </c>
    </row>
    <row r="115" spans="1:10" x14ac:dyDescent="0.2">
      <c r="A115" s="24" t="s">
        <v>65</v>
      </c>
      <c r="B115" s="24"/>
      <c r="C115" s="24"/>
      <c r="F115" s="68">
        <f>-F138</f>
        <v>-500</v>
      </c>
      <c r="G115" s="68">
        <f t="shared" ref="G115:J115" si="46">-G138</f>
        <v>-500</v>
      </c>
      <c r="H115" s="68">
        <f t="shared" si="46"/>
        <v>-500</v>
      </c>
      <c r="I115" s="68">
        <f t="shared" si="46"/>
        <v>-500</v>
      </c>
      <c r="J115" s="68">
        <f t="shared" si="46"/>
        <v>-500</v>
      </c>
    </row>
    <row r="116" spans="1:10" x14ac:dyDescent="0.2">
      <c r="A116" s="38" t="s">
        <v>66</v>
      </c>
      <c r="B116" s="38"/>
      <c r="C116" s="38"/>
      <c r="D116" s="39"/>
      <c r="E116" s="39"/>
      <c r="F116" s="40">
        <f ca="1">F114+F115</f>
        <v>-1843.3090922293977</v>
      </c>
      <c r="G116" s="40">
        <f t="shared" ref="G116:J116" ca="1" si="47">G114+G115</f>
        <v>-531.95901450503698</v>
      </c>
      <c r="H116" s="40">
        <f t="shared" ca="1" si="47"/>
        <v>-500</v>
      </c>
      <c r="I116" s="40">
        <f t="shared" ca="1" si="47"/>
        <v>-500</v>
      </c>
      <c r="J116" s="40">
        <f t="shared" ca="1" si="47"/>
        <v>-500</v>
      </c>
    </row>
    <row r="117" spans="1:10" ht="3" customHeight="1" x14ac:dyDescent="0.2"/>
    <row r="118" spans="1:10" x14ac:dyDescent="0.2">
      <c r="A118" t="s">
        <v>67</v>
      </c>
      <c r="F118" s="26">
        <f ca="1">F107+F111+F116</f>
        <v>0</v>
      </c>
      <c r="G118" s="26">
        <f t="shared" ref="G118:J118" ca="1" si="48">G107+G111+G116</f>
        <v>1322.5269522115632</v>
      </c>
      <c r="H118" s="26">
        <f t="shared" ca="1" si="48"/>
        <v>1489.7755627488741</v>
      </c>
      <c r="I118" s="26">
        <f t="shared" ca="1" si="48"/>
        <v>1683.6097664367762</v>
      </c>
      <c r="J118" s="26">
        <f t="shared" ca="1" si="48"/>
        <v>1945.2245870032984</v>
      </c>
    </row>
    <row r="119" spans="1:10" x14ac:dyDescent="0.2">
      <c r="A119" s="41" t="s">
        <v>68</v>
      </c>
      <c r="B119" s="41"/>
      <c r="C119" s="41"/>
      <c r="D119" s="41"/>
      <c r="E119" s="41"/>
      <c r="F119" s="42">
        <f>E58</f>
        <v>2000</v>
      </c>
      <c r="G119" s="42">
        <f t="shared" ref="G119:J119" ca="1" si="49">F58</f>
        <v>2000</v>
      </c>
      <c r="H119" s="42">
        <f t="shared" ca="1" si="49"/>
        <v>3322.5269522115632</v>
      </c>
      <c r="I119" s="42">
        <f t="shared" ca="1" si="49"/>
        <v>4812.3025149604373</v>
      </c>
      <c r="J119" s="42">
        <f t="shared" ca="1" si="49"/>
        <v>6495.9122813972135</v>
      </c>
    </row>
    <row r="120" spans="1:10" ht="12" thickBot="1" x14ac:dyDescent="0.25">
      <c r="A120" s="43" t="s">
        <v>69</v>
      </c>
      <c r="B120" s="43"/>
      <c r="C120" s="43"/>
      <c r="D120" s="43"/>
      <c r="E120" s="43"/>
      <c r="F120" s="44">
        <f ca="1">F119+F118</f>
        <v>2000</v>
      </c>
      <c r="G120" s="44">
        <f t="shared" ref="G120:J120" ca="1" si="50">G119+G118</f>
        <v>3322.5269522115632</v>
      </c>
      <c r="H120" s="44">
        <f t="shared" ca="1" si="50"/>
        <v>4812.3025149604373</v>
      </c>
      <c r="I120" s="44">
        <f t="shared" ca="1" si="50"/>
        <v>6495.9122813972135</v>
      </c>
      <c r="J120" s="44">
        <f t="shared" ca="1" si="50"/>
        <v>8441.136868400512</v>
      </c>
    </row>
    <row r="122" spans="1:10" ht="20.25" x14ac:dyDescent="0.3">
      <c r="A122" s="1" t="s">
        <v>70</v>
      </c>
      <c r="B122" s="1"/>
      <c r="C122" s="1"/>
      <c r="D122" s="45"/>
      <c r="E122" s="45"/>
      <c r="F122" s="45"/>
      <c r="G122" s="45"/>
      <c r="H122" s="45"/>
      <c r="I122" s="45"/>
      <c r="J122" s="45"/>
    </row>
    <row r="123" spans="1:10" ht="12.75" customHeight="1" x14ac:dyDescent="0.3">
      <c r="A123" s="46" t="str">
        <f>A2</f>
        <v>Company Name</v>
      </c>
      <c r="B123" s="46"/>
      <c r="C123" s="46"/>
      <c r="D123" s="45"/>
      <c r="E123" s="45"/>
      <c r="F123" s="45"/>
      <c r="G123" s="45"/>
      <c r="H123" s="45"/>
      <c r="I123" s="45"/>
      <c r="J123" s="45"/>
    </row>
    <row r="124" spans="1:10" ht="12.75" customHeight="1" x14ac:dyDescent="0.3">
      <c r="A124" s="3" t="s">
        <v>2</v>
      </c>
      <c r="B124" s="3"/>
      <c r="C124" s="3"/>
      <c r="D124" s="45"/>
      <c r="E124" s="45"/>
      <c r="F124" s="45"/>
      <c r="G124" s="45"/>
      <c r="H124" s="45"/>
      <c r="I124" s="45"/>
      <c r="J124" s="45"/>
    </row>
    <row r="125" spans="1:10" ht="5.0999999999999996" customHeight="1" x14ac:dyDescent="0.2"/>
    <row r="126" spans="1:10" x14ac:dyDescent="0.2">
      <c r="A126" s="5" t="s">
        <v>71</v>
      </c>
      <c r="B126" s="5"/>
      <c r="C126" s="5"/>
      <c r="D126" s="6" t="str">
        <f>'IFS-PPE SYD'!D5</f>
        <v>20X1</v>
      </c>
      <c r="E126" s="6" t="str">
        <f>'IFS-PPE SYD'!E5</f>
        <v>20X2</v>
      </c>
      <c r="F126" s="6" t="str">
        <f>'IFS-PPE SYD'!F5</f>
        <v>20X3</v>
      </c>
      <c r="G126" s="6" t="str">
        <f>'IFS-PPE SYD'!G5</f>
        <v>20X4</v>
      </c>
      <c r="H126" s="6" t="str">
        <f>'IFS-PPE SYD'!H5</f>
        <v>20X5</v>
      </c>
      <c r="I126" s="6" t="str">
        <f>'IFS-PPE SYD'!I5</f>
        <v>20X6</v>
      </c>
      <c r="J126" s="6" t="str">
        <f>'IFS-PPE SYD'!J5</f>
        <v>20X7</v>
      </c>
    </row>
    <row r="127" spans="1:10" ht="5.0999999999999996" customHeight="1" x14ac:dyDescent="0.2">
      <c r="A127" s="7"/>
      <c r="B127" s="7"/>
      <c r="C127" s="7"/>
      <c r="D127" s="8"/>
      <c r="E127" s="8"/>
    </row>
    <row r="128" spans="1:10" x14ac:dyDescent="0.2">
      <c r="A128" s="29" t="s">
        <v>72</v>
      </c>
      <c r="B128" s="29"/>
      <c r="C128" s="29"/>
      <c r="D128" s="47"/>
      <c r="E128" s="47"/>
      <c r="F128" s="26">
        <f>E58</f>
        <v>2000</v>
      </c>
      <c r="G128" s="26">
        <f t="shared" ref="G128:J128" ca="1" si="51">F58</f>
        <v>2000</v>
      </c>
      <c r="H128" s="26">
        <f t="shared" ca="1" si="51"/>
        <v>3322.5269522115632</v>
      </c>
      <c r="I128" s="26">
        <f t="shared" ca="1" si="51"/>
        <v>4812.3025149604373</v>
      </c>
      <c r="J128" s="26">
        <f t="shared" ca="1" si="51"/>
        <v>6495.9122813972135</v>
      </c>
    </row>
    <row r="129" spans="1:10" x14ac:dyDescent="0.2">
      <c r="A129" s="29" t="s">
        <v>73</v>
      </c>
      <c r="B129" s="29"/>
      <c r="C129" s="29"/>
      <c r="D129" s="47"/>
      <c r="E129" s="47"/>
      <c r="F129" s="26">
        <f ca="1">F107+F111</f>
        <v>1843.3090922293977</v>
      </c>
      <c r="G129" s="26">
        <f t="shared" ref="G129:J129" ca="1" si="52">G107+G111</f>
        <v>1854.4859667166002</v>
      </c>
      <c r="H129" s="26">
        <f t="shared" ca="1" si="52"/>
        <v>1989.7755627488741</v>
      </c>
      <c r="I129" s="26">
        <f t="shared" ca="1" si="52"/>
        <v>2183.6097664367762</v>
      </c>
      <c r="J129" s="26">
        <f t="shared" ca="1" si="52"/>
        <v>2445.2245870032984</v>
      </c>
    </row>
    <row r="130" spans="1:10" x14ac:dyDescent="0.2">
      <c r="A130" s="29" t="s">
        <v>74</v>
      </c>
      <c r="B130" s="29"/>
      <c r="C130" s="29"/>
      <c r="D130" s="47"/>
      <c r="E130" s="47"/>
      <c r="F130" s="26">
        <f>F115</f>
        <v>-500</v>
      </c>
      <c r="G130" s="26">
        <f t="shared" ref="G130:J130" si="53">G115</f>
        <v>-500</v>
      </c>
      <c r="H130" s="26">
        <f t="shared" si="53"/>
        <v>-500</v>
      </c>
      <c r="I130" s="26">
        <f t="shared" si="53"/>
        <v>-500</v>
      </c>
      <c r="J130" s="26">
        <f t="shared" si="53"/>
        <v>-500</v>
      </c>
    </row>
    <row r="131" spans="1:10" x14ac:dyDescent="0.2">
      <c r="A131" s="29" t="s">
        <v>75</v>
      </c>
      <c r="B131" s="29"/>
      <c r="C131" s="29"/>
      <c r="D131" s="47"/>
      <c r="E131" s="47"/>
      <c r="F131" s="60">
        <v>2000</v>
      </c>
      <c r="G131" s="60">
        <v>2000</v>
      </c>
      <c r="H131" s="60">
        <v>2000</v>
      </c>
      <c r="I131" s="60">
        <v>2000</v>
      </c>
      <c r="J131" s="60">
        <v>2000</v>
      </c>
    </row>
    <row r="132" spans="1:10" x14ac:dyDescent="0.2">
      <c r="A132" s="22" t="s">
        <v>76</v>
      </c>
      <c r="B132" s="22"/>
      <c r="C132" s="22"/>
      <c r="D132" s="49"/>
      <c r="E132" s="49"/>
      <c r="F132" s="10">
        <f ca="1">F128+F129+F130-F131</f>
        <v>1343.3090922293977</v>
      </c>
      <c r="G132" s="10">
        <f t="shared" ref="G132:J132" ca="1" si="54">G128+G129+G130-G131</f>
        <v>1354.4859667166002</v>
      </c>
      <c r="H132" s="10">
        <f t="shared" ca="1" si="54"/>
        <v>2812.3025149604373</v>
      </c>
      <c r="I132" s="10">
        <f t="shared" ca="1" si="54"/>
        <v>4495.9122813972135</v>
      </c>
      <c r="J132" s="10">
        <f t="shared" ca="1" si="54"/>
        <v>6441.136868400512</v>
      </c>
    </row>
    <row r="133" spans="1:10" ht="11.25" customHeight="1" thickBot="1" x14ac:dyDescent="0.25">
      <c r="A133" s="50" t="s">
        <v>39</v>
      </c>
      <c r="B133" s="50"/>
      <c r="C133" s="50"/>
      <c r="D133" s="51">
        <f>D71</f>
        <v>792</v>
      </c>
      <c r="E133" s="51">
        <f>E71</f>
        <v>1375.2681067344347</v>
      </c>
      <c r="F133" s="51">
        <f ca="1">MAX(0,E133-F132)</f>
        <v>31.959014505036976</v>
      </c>
      <c r="G133" s="51">
        <f t="shared" ref="G133:J133" ca="1" si="55">MAX(0,F133-G132)</f>
        <v>0</v>
      </c>
      <c r="H133" s="51">
        <f t="shared" ca="1" si="55"/>
        <v>0</v>
      </c>
      <c r="I133" s="51">
        <f t="shared" ca="1" si="55"/>
        <v>0</v>
      </c>
      <c r="J133" s="51">
        <f t="shared" ca="1" si="55"/>
        <v>0</v>
      </c>
    </row>
    <row r="134" spans="1:10" ht="5.0999999999999996" customHeight="1" x14ac:dyDescent="0.2">
      <c r="A134" s="3"/>
      <c r="B134" s="3"/>
      <c r="C134" s="3"/>
      <c r="D134" s="10"/>
      <c r="E134" s="10"/>
      <c r="F134" s="10"/>
      <c r="G134" s="10"/>
      <c r="H134" s="10"/>
      <c r="I134" s="10"/>
      <c r="J134" s="10"/>
    </row>
    <row r="135" spans="1:10" x14ac:dyDescent="0.2">
      <c r="A135" s="3" t="s">
        <v>77</v>
      </c>
      <c r="B135" s="3"/>
      <c r="C135" s="3"/>
      <c r="D135" s="10"/>
      <c r="E135" s="10"/>
      <c r="F135" s="10"/>
      <c r="G135" s="10"/>
      <c r="H135" s="10"/>
      <c r="I135" s="10"/>
      <c r="J135" s="10"/>
    </row>
    <row r="136" spans="1:10" ht="5.0999999999999996" customHeight="1" x14ac:dyDescent="0.2">
      <c r="A136" s="3"/>
      <c r="B136" s="3"/>
      <c r="C136" s="3"/>
      <c r="D136" s="10"/>
      <c r="E136" s="10"/>
      <c r="F136" s="10"/>
      <c r="G136" s="10"/>
      <c r="H136" s="10"/>
      <c r="I136" s="10"/>
      <c r="J136" s="10"/>
    </row>
    <row r="137" spans="1:10" x14ac:dyDescent="0.2">
      <c r="A137" s="29" t="s">
        <v>43</v>
      </c>
      <c r="B137" s="29"/>
      <c r="C137" s="29"/>
      <c r="D137" s="26">
        <f>D76</f>
        <v>5000</v>
      </c>
      <c r="E137" s="26">
        <f>E76</f>
        <v>4500</v>
      </c>
      <c r="F137" s="26">
        <f>E137-F138</f>
        <v>4000</v>
      </c>
      <c r="G137" s="26">
        <f t="shared" ref="G137:J137" si="56">F137-G138</f>
        <v>3500</v>
      </c>
      <c r="H137" s="26">
        <f t="shared" si="56"/>
        <v>3000</v>
      </c>
      <c r="I137" s="26">
        <f t="shared" si="56"/>
        <v>2500</v>
      </c>
      <c r="J137" s="26">
        <f t="shared" si="56"/>
        <v>2000</v>
      </c>
    </row>
    <row r="138" spans="1:10" x14ac:dyDescent="0.2">
      <c r="A138" s="29" t="s">
        <v>78</v>
      </c>
      <c r="B138" s="29"/>
      <c r="C138" s="29"/>
      <c r="D138" s="26">
        <f>D72</f>
        <v>500</v>
      </c>
      <c r="E138" s="26">
        <f>E72</f>
        <v>500</v>
      </c>
      <c r="F138" s="26">
        <f>E138</f>
        <v>500</v>
      </c>
      <c r="G138" s="26">
        <f t="shared" ref="G138:J138" si="57">F138</f>
        <v>500</v>
      </c>
      <c r="H138" s="26">
        <f t="shared" si="57"/>
        <v>500</v>
      </c>
      <c r="I138" s="26">
        <f t="shared" si="57"/>
        <v>500</v>
      </c>
      <c r="J138" s="26">
        <f t="shared" si="57"/>
        <v>500</v>
      </c>
    </row>
    <row r="139" spans="1:10" ht="5.0999999999999996" customHeight="1" x14ac:dyDescent="0.2">
      <c r="D139" s="10"/>
      <c r="E139" s="10"/>
      <c r="F139" s="10"/>
      <c r="G139" s="10"/>
      <c r="H139" s="10"/>
      <c r="I139" s="10"/>
      <c r="J139" s="10"/>
    </row>
    <row r="140" spans="1:10" x14ac:dyDescent="0.2">
      <c r="A140" s="3" t="s">
        <v>19</v>
      </c>
      <c r="B140" s="3"/>
      <c r="C140" s="3"/>
      <c r="D140" s="52"/>
      <c r="E140" s="52"/>
      <c r="F140" s="52"/>
      <c r="G140" s="52"/>
      <c r="H140" s="52"/>
      <c r="I140" s="52"/>
      <c r="J140" s="52"/>
    </row>
    <row r="141" spans="1:10" ht="5.0999999999999996" customHeight="1" x14ac:dyDescent="0.2">
      <c r="D141" s="10"/>
      <c r="E141" s="10"/>
      <c r="F141" s="10"/>
      <c r="G141" s="10"/>
      <c r="H141" s="10"/>
      <c r="I141" s="10"/>
      <c r="J141" s="10"/>
    </row>
    <row r="142" spans="1:10" x14ac:dyDescent="0.2">
      <c r="A142" s="29" t="s">
        <v>79</v>
      </c>
      <c r="B142" s="29"/>
      <c r="C142" s="29"/>
      <c r="D142" s="10"/>
      <c r="E142" s="10"/>
      <c r="F142" s="53">
        <v>0.08</v>
      </c>
      <c r="G142" s="53">
        <v>0.08</v>
      </c>
      <c r="H142" s="53">
        <v>0.08</v>
      </c>
      <c r="I142" s="53">
        <v>0.08</v>
      </c>
      <c r="J142" s="53">
        <v>0.08</v>
      </c>
    </row>
    <row r="143" spans="1:10" x14ac:dyDescent="0.2">
      <c r="A143" s="29" t="s">
        <v>80</v>
      </c>
      <c r="B143" s="29"/>
      <c r="C143" s="29"/>
      <c r="D143" s="10"/>
      <c r="E143" s="10"/>
      <c r="F143" s="53">
        <v>0.05</v>
      </c>
      <c r="G143" s="53">
        <v>0.05</v>
      </c>
      <c r="H143" s="53">
        <v>0.05</v>
      </c>
      <c r="I143" s="53">
        <v>0.05</v>
      </c>
      <c r="J143" s="53">
        <v>0.05</v>
      </c>
    </row>
    <row r="144" spans="1:10" ht="5.0999999999999996" customHeight="1" x14ac:dyDescent="0.2">
      <c r="A144" s="29"/>
      <c r="B144" s="29"/>
      <c r="C144" s="29"/>
      <c r="D144" s="10"/>
      <c r="E144" s="10"/>
      <c r="F144" s="10"/>
      <c r="G144" s="10"/>
      <c r="H144" s="10"/>
      <c r="I144" s="10"/>
      <c r="J144" s="10"/>
    </row>
    <row r="145" spans="1:10" x14ac:dyDescent="0.2">
      <c r="A145" s="29" t="s">
        <v>81</v>
      </c>
      <c r="B145" s="29"/>
      <c r="C145" s="29"/>
      <c r="D145" s="10"/>
      <c r="E145" s="10"/>
      <c r="F145" s="26">
        <f>AVERAGE(SUM(E137:E138),SUM(F137:F138))*F142</f>
        <v>380</v>
      </c>
      <c r="G145" s="26">
        <f t="shared" ref="G145:J145" si="58">AVERAGE(SUM(F137:F138),SUM(G137:G138))*G142</f>
        <v>340</v>
      </c>
      <c r="H145" s="26">
        <f t="shared" si="58"/>
        <v>300</v>
      </c>
      <c r="I145" s="26">
        <f t="shared" si="58"/>
        <v>260</v>
      </c>
      <c r="J145" s="26">
        <f t="shared" si="58"/>
        <v>220</v>
      </c>
    </row>
    <row r="146" spans="1:10" x14ac:dyDescent="0.2">
      <c r="A146" s="29" t="s">
        <v>82</v>
      </c>
      <c r="B146" s="29"/>
      <c r="C146" s="29"/>
      <c r="D146" s="10"/>
      <c r="E146" s="10"/>
      <c r="F146" s="26">
        <f ca="1">AVERAGE(E133:F133)*F143</f>
        <v>35.18067803098679</v>
      </c>
      <c r="G146" s="26">
        <f t="shared" ref="G146:J146" ca="1" si="59">AVERAGE(F133:G133)*G143</f>
        <v>0.79897536262592439</v>
      </c>
      <c r="H146" s="26">
        <f t="shared" ca="1" si="59"/>
        <v>0</v>
      </c>
      <c r="I146" s="26">
        <f t="shared" ca="1" si="59"/>
        <v>0</v>
      </c>
      <c r="J146" s="26">
        <f t="shared" ca="1" si="59"/>
        <v>0</v>
      </c>
    </row>
    <row r="147" spans="1:10" ht="5.0999999999999996" customHeight="1" x14ac:dyDescent="0.2">
      <c r="D147" s="10"/>
      <c r="E147" s="10"/>
      <c r="F147" s="10"/>
      <c r="G147" s="10"/>
      <c r="H147" s="10"/>
      <c r="I147" s="10"/>
      <c r="J147" s="10"/>
    </row>
    <row r="148" spans="1:10" ht="12" thickBot="1" x14ac:dyDescent="0.25">
      <c r="A148" s="50" t="s">
        <v>83</v>
      </c>
      <c r="B148" s="50"/>
      <c r="C148" s="50"/>
      <c r="D148" s="51"/>
      <c r="E148" s="51"/>
      <c r="F148" s="51">
        <f ca="1">F145+F146</f>
        <v>415.18067803098677</v>
      </c>
      <c r="G148" s="51">
        <f t="shared" ref="G148:J148" ca="1" si="60">G145+G146</f>
        <v>340.79897536262592</v>
      </c>
      <c r="H148" s="51">
        <f t="shared" ca="1" si="60"/>
        <v>300</v>
      </c>
      <c r="I148" s="51">
        <f t="shared" ca="1" si="60"/>
        <v>260</v>
      </c>
      <c r="J148" s="51">
        <f t="shared" ca="1" si="60"/>
        <v>220</v>
      </c>
    </row>
    <row r="149" spans="1:10" x14ac:dyDescent="0.2">
      <c r="D149" s="10"/>
      <c r="E149" s="10"/>
      <c r="F149" s="10"/>
      <c r="G149" s="10"/>
      <c r="H149" s="10"/>
      <c r="I149" s="10"/>
      <c r="J149" s="10"/>
    </row>
    <row r="150" spans="1:10" x14ac:dyDescent="0.2">
      <c r="A150" s="5" t="s">
        <v>84</v>
      </c>
      <c r="B150" s="5"/>
      <c r="C150" s="5"/>
      <c r="D150" s="6" t="str">
        <f t="shared" ref="D150:J150" si="61">D126</f>
        <v>20X1</v>
      </c>
      <c r="E150" s="6" t="str">
        <f t="shared" si="61"/>
        <v>20X2</v>
      </c>
      <c r="F150" s="6" t="str">
        <f t="shared" si="61"/>
        <v>20X3</v>
      </c>
      <c r="G150" s="6" t="str">
        <f t="shared" si="61"/>
        <v>20X4</v>
      </c>
      <c r="H150" s="6" t="str">
        <f t="shared" si="61"/>
        <v>20X5</v>
      </c>
      <c r="I150" s="6" t="str">
        <f t="shared" si="61"/>
        <v>20X6</v>
      </c>
      <c r="J150" s="6" t="str">
        <f t="shared" si="61"/>
        <v>20X7</v>
      </c>
    </row>
    <row r="151" spans="1:10" ht="5.0999999999999996" customHeight="1" x14ac:dyDescent="0.2">
      <c r="A151" s="3"/>
      <c r="B151" s="3"/>
      <c r="C151" s="3"/>
      <c r="D151" s="8"/>
      <c r="E151" s="8"/>
      <c r="F151" s="8"/>
      <c r="G151" s="8"/>
      <c r="H151" s="8"/>
      <c r="I151" s="8"/>
      <c r="J151" s="8"/>
    </row>
    <row r="152" spans="1:10" x14ac:dyDescent="0.2">
      <c r="A152" s="54" t="s">
        <v>85</v>
      </c>
      <c r="B152" s="54"/>
      <c r="C152" s="54"/>
      <c r="D152" s="26"/>
      <c r="E152" s="26"/>
      <c r="F152" s="10">
        <f>E65</f>
        <v>10932</v>
      </c>
      <c r="G152" s="10">
        <f t="shared" ref="G152:J152" si="62">F65</f>
        <v>11159.213165529469</v>
      </c>
      <c r="H152" s="10">
        <f t="shared" si="62"/>
        <v>11559.147647611884</v>
      </c>
      <c r="I152" s="10">
        <f t="shared" si="62"/>
        <v>12099.07557790254</v>
      </c>
      <c r="J152" s="10">
        <f t="shared" si="62"/>
        <v>12742.996301222263</v>
      </c>
    </row>
    <row r="153" spans="1:10" x14ac:dyDescent="0.2">
      <c r="A153" t="s">
        <v>86</v>
      </c>
      <c r="D153" s="14"/>
      <c r="E153" s="14"/>
      <c r="F153" s="48">
        <v>3500</v>
      </c>
      <c r="G153" s="48">
        <f>F153+500</f>
        <v>4000</v>
      </c>
      <c r="H153" s="48">
        <f t="shared" ref="H153:J153" si="63">G153+500</f>
        <v>4500</v>
      </c>
      <c r="I153" s="48">
        <f t="shared" si="63"/>
        <v>5000</v>
      </c>
      <c r="J153" s="48">
        <f t="shared" si="63"/>
        <v>5500</v>
      </c>
    </row>
    <row r="154" spans="1:10" ht="5.0999999999999996" customHeight="1" x14ac:dyDescent="0.2">
      <c r="D154" s="14"/>
      <c r="E154" s="14"/>
      <c r="F154" s="48"/>
      <c r="G154" s="48"/>
      <c r="H154" s="48"/>
      <c r="I154" s="48"/>
      <c r="J154" s="48"/>
    </row>
    <row r="155" spans="1:10" x14ac:dyDescent="0.2">
      <c r="A155" t="s">
        <v>87</v>
      </c>
      <c r="D155" s="55" t="s">
        <v>88</v>
      </c>
      <c r="E155" s="56"/>
      <c r="F155" s="10">
        <f>F7*F156</f>
        <v>3272.7868344705316</v>
      </c>
      <c r="G155" s="10">
        <f>G7*G156</f>
        <v>3600.0655179175851</v>
      </c>
      <c r="H155" s="10">
        <f>H7*H156</f>
        <v>3960.0720697093434</v>
      </c>
      <c r="I155" s="10">
        <f>I7*I156</f>
        <v>4356.0792766802788</v>
      </c>
      <c r="J155" s="10">
        <f>J7*J156</f>
        <v>4791.6872043483063</v>
      </c>
    </row>
    <row r="156" spans="1:10" s="58" customFormat="1" x14ac:dyDescent="0.2">
      <c r="A156" s="11" t="s">
        <v>89</v>
      </c>
      <c r="B156" s="11"/>
      <c r="C156" s="11"/>
      <c r="D156" s="57">
        <f>D40/D7</f>
        <v>3.5566539515392466E-2</v>
      </c>
      <c r="E156" s="57">
        <f>E40/E7</f>
        <v>3.5704019546782928E-2</v>
      </c>
      <c r="F156" s="57">
        <f>AVERAGE($D$156:$E$156)</f>
        <v>3.5635279531087694E-2</v>
      </c>
      <c r="G156" s="57">
        <f t="shared" ref="G156:J156" si="64">AVERAGE($D$156:$E$156)</f>
        <v>3.5635279531087694E-2</v>
      </c>
      <c r="H156" s="57">
        <f t="shared" si="64"/>
        <v>3.5635279531087694E-2</v>
      </c>
      <c r="I156" s="57">
        <f t="shared" si="64"/>
        <v>3.5635279531087694E-2</v>
      </c>
      <c r="J156" s="57">
        <f t="shared" si="64"/>
        <v>3.5635279531087694E-2</v>
      </c>
    </row>
    <row r="157" spans="1:10" ht="5.0999999999999996" customHeight="1" x14ac:dyDescent="0.2">
      <c r="D157" s="10"/>
      <c r="E157" s="10"/>
      <c r="F157" s="10"/>
      <c r="G157" s="10"/>
      <c r="H157" s="10"/>
      <c r="I157" s="10"/>
      <c r="J157" s="10"/>
    </row>
    <row r="158" spans="1:10" ht="12" thickBot="1" x14ac:dyDescent="0.25">
      <c r="A158" s="43" t="s">
        <v>90</v>
      </c>
      <c r="B158" s="43"/>
      <c r="C158" s="43"/>
      <c r="D158" s="51"/>
      <c r="E158" s="51"/>
      <c r="F158" s="51">
        <f>F152+F153-F155</f>
        <v>11159.213165529469</v>
      </c>
      <c r="G158" s="51">
        <f t="shared" ref="G158:J158" si="65">G152+G153-G155</f>
        <v>11559.147647611884</v>
      </c>
      <c r="H158" s="51">
        <f t="shared" si="65"/>
        <v>12099.07557790254</v>
      </c>
      <c r="I158" s="51">
        <f t="shared" si="65"/>
        <v>12742.996301222263</v>
      </c>
      <c r="J158" s="51">
        <f t="shared" si="65"/>
        <v>13451.30909687396</v>
      </c>
    </row>
    <row r="161" spans="1:27" x14ac:dyDescent="0.2">
      <c r="A161" s="5" t="s">
        <v>84</v>
      </c>
      <c r="B161" s="5"/>
      <c r="C161" s="5"/>
      <c r="D161" s="6" t="s">
        <v>92</v>
      </c>
      <c r="E161" s="6" t="s">
        <v>6</v>
      </c>
      <c r="F161" s="6" t="s">
        <v>7</v>
      </c>
      <c r="G161" s="6" t="s">
        <v>8</v>
      </c>
      <c r="H161" s="6" t="s">
        <v>9</v>
      </c>
      <c r="I161" s="6" t="s">
        <v>10</v>
      </c>
      <c r="J161" s="6" t="s">
        <v>11</v>
      </c>
    </row>
    <row r="162" spans="1:27" x14ac:dyDescent="0.2">
      <c r="A162" s="3"/>
      <c r="B162" s="3"/>
      <c r="C162" s="3"/>
      <c r="D162" s="87" t="s">
        <v>116</v>
      </c>
      <c r="E162" s="87" t="s">
        <v>116</v>
      </c>
      <c r="F162" s="88">
        <v>1</v>
      </c>
      <c r="G162" s="88">
        <v>2</v>
      </c>
      <c r="H162" s="88">
        <v>3</v>
      </c>
      <c r="I162" s="88">
        <v>4</v>
      </c>
      <c r="J162" s="88">
        <v>5</v>
      </c>
    </row>
    <row r="163" spans="1:27" x14ac:dyDescent="0.2">
      <c r="A163" s="58" t="s">
        <v>127</v>
      </c>
      <c r="B163" s="108" t="b">
        <v>1</v>
      </c>
      <c r="C163" s="3"/>
      <c r="D163" s="87"/>
      <c r="E163" s="87"/>
      <c r="F163" s="88"/>
      <c r="G163" s="88"/>
      <c r="H163" s="88"/>
      <c r="I163" s="88"/>
      <c r="J163" s="88"/>
    </row>
    <row r="164" spans="1:27" x14ac:dyDescent="0.2">
      <c r="A164" s="54" t="s">
        <v>85</v>
      </c>
      <c r="B164" s="54"/>
      <c r="C164" s="54"/>
      <c r="D164" s="89"/>
      <c r="E164" s="89"/>
      <c r="F164" s="100">
        <f>E65</f>
        <v>10932</v>
      </c>
      <c r="G164" s="100">
        <f>F178</f>
        <v>10624.884435609521</v>
      </c>
      <c r="H164" s="100">
        <f t="shared" ref="H164:J164" si="66">G178</f>
        <v>10695.429629828617</v>
      </c>
      <c r="I164" s="100">
        <f t="shared" si="66"/>
        <v>11142.358801375387</v>
      </c>
      <c r="J164" s="100">
        <f t="shared" si="66"/>
        <v>11964.267490839742</v>
      </c>
    </row>
    <row r="165" spans="1:27" x14ac:dyDescent="0.2">
      <c r="A165" t="s">
        <v>86</v>
      </c>
      <c r="D165" s="114">
        <v>2000</v>
      </c>
      <c r="E165" s="114">
        <v>2400</v>
      </c>
      <c r="F165" s="99">
        <f>F7*F166</f>
        <v>2553.5625637994954</v>
      </c>
      <c r="G165" s="99">
        <f t="shared" ref="G165:J165" si="67">G7*G166</f>
        <v>2808.918820179445</v>
      </c>
      <c r="H165" s="99">
        <f t="shared" si="67"/>
        <v>3089.8107021973897</v>
      </c>
      <c r="I165" s="99">
        <f t="shared" si="67"/>
        <v>3398.7917724171289</v>
      </c>
      <c r="J165" s="99">
        <f t="shared" si="67"/>
        <v>3738.6709496588423</v>
      </c>
    </row>
    <row r="166" spans="1:27" x14ac:dyDescent="0.2">
      <c r="D166" s="115">
        <f>D165/D7</f>
        <v>2.6862945253317574E-2</v>
      </c>
      <c r="E166" s="115">
        <f>E165/E7</f>
        <v>2.8745269007809132E-2</v>
      </c>
      <c r="F166" s="113">
        <f>AVERAGE($D$166:$E$166)</f>
        <v>2.7804107130563353E-2</v>
      </c>
      <c r="G166" s="113">
        <f t="shared" ref="G166:J166" si="68">AVERAGE($D$166:$E$166)</f>
        <v>2.7804107130563353E-2</v>
      </c>
      <c r="H166" s="113">
        <f t="shared" si="68"/>
        <v>2.7804107130563353E-2</v>
      </c>
      <c r="I166" s="113">
        <f t="shared" si="68"/>
        <v>2.7804107130563353E-2</v>
      </c>
      <c r="J166" s="113">
        <f t="shared" si="68"/>
        <v>2.7804107130563353E-2</v>
      </c>
    </row>
    <row r="167" spans="1:27" x14ac:dyDescent="0.2">
      <c r="D167" s="121"/>
      <c r="E167" s="121"/>
      <c r="F167" s="113"/>
      <c r="G167" s="113"/>
      <c r="H167" s="113"/>
      <c r="I167" s="113"/>
      <c r="J167" s="113"/>
    </row>
    <row r="168" spans="1:27" x14ac:dyDescent="0.2">
      <c r="A168" t="s">
        <v>87</v>
      </c>
      <c r="B168" s="87" t="s">
        <v>118</v>
      </c>
      <c r="C168" s="87" t="s">
        <v>119</v>
      </c>
      <c r="E168" s="123" t="s">
        <v>130</v>
      </c>
      <c r="F168" s="94">
        <f>B169</f>
        <v>7</v>
      </c>
      <c r="G168" s="94">
        <f>F168-1</f>
        <v>6</v>
      </c>
      <c r="H168" s="94">
        <f t="shared" ref="H168:J168" si="69">G168-1</f>
        <v>5</v>
      </c>
      <c r="I168" s="94">
        <f t="shared" si="69"/>
        <v>4</v>
      </c>
      <c r="J168" s="94">
        <f t="shared" si="69"/>
        <v>3</v>
      </c>
    </row>
    <row r="169" spans="1:27" x14ac:dyDescent="0.2">
      <c r="A169" s="11" t="s">
        <v>117</v>
      </c>
      <c r="B169" s="116">
        <v>7</v>
      </c>
      <c r="C169" s="93">
        <f>E65</f>
        <v>10932</v>
      </c>
      <c r="E169" s="122"/>
      <c r="F169" s="124">
        <f>$C$169*(F$168/($B$169*($B$169+1)/2))</f>
        <v>2733</v>
      </c>
      <c r="G169" s="124">
        <f t="shared" ref="G169:J169" si="70">$C$169*(G$168/($B$169*($B$169+1)/2))</f>
        <v>2342.5714285714284</v>
      </c>
      <c r="H169" s="124">
        <f t="shared" si="70"/>
        <v>1952.1428571428571</v>
      </c>
      <c r="I169" s="124">
        <f t="shared" si="70"/>
        <v>1561.7142857142856</v>
      </c>
      <c r="J169" s="124">
        <f t="shared" si="70"/>
        <v>1171.2857142857142</v>
      </c>
    </row>
    <row r="170" spans="1:27" x14ac:dyDescent="0.2">
      <c r="A170" s="11"/>
      <c r="B170" s="117"/>
      <c r="C170" s="118" t="s">
        <v>120</v>
      </c>
      <c r="F170" s="110"/>
      <c r="G170" s="110"/>
      <c r="H170" s="110"/>
      <c r="I170" s="110"/>
      <c r="J170" s="110"/>
    </row>
    <row r="171" spans="1:27" x14ac:dyDescent="0.2">
      <c r="A171" s="11" t="s">
        <v>121</v>
      </c>
      <c r="B171" s="119">
        <v>10</v>
      </c>
      <c r="C171" s="120">
        <f>F165</f>
        <v>2553.5625637994954</v>
      </c>
      <c r="F171" s="109">
        <f>MIN($C$171/$B$171,$C$171-SUM($E171:E171))*IF($B$163,0.5,1)</f>
        <v>127.67812818997477</v>
      </c>
      <c r="G171" s="109">
        <f>MIN($C$171/$B$171,$C$171-SUM($E171:F171))</f>
        <v>255.35625637994954</v>
      </c>
      <c r="H171" s="109">
        <f>MIN($C$171/$B$171,$C$171-SUM($E171:G171))</f>
        <v>255.35625637994954</v>
      </c>
      <c r="I171" s="109">
        <f>MIN($C$171/$B$171,$C$171-SUM($E171:H171))</f>
        <v>255.35625637994954</v>
      </c>
      <c r="J171" s="109">
        <f>MIN($C$171/$B$171,$C$171-SUM($E171:I171))</f>
        <v>255.35625637994954</v>
      </c>
      <c r="K171" s="101"/>
      <c r="L171" s="101"/>
      <c r="M171" s="101"/>
      <c r="N171" s="101"/>
      <c r="O171" s="101"/>
      <c r="P171" s="101"/>
      <c r="Q171" s="101"/>
      <c r="R171" s="101"/>
      <c r="S171" s="101"/>
      <c r="T171" s="101"/>
      <c r="U171" s="94"/>
    </row>
    <row r="172" spans="1:27" x14ac:dyDescent="0.2">
      <c r="A172" s="11" t="s">
        <v>122</v>
      </c>
      <c r="B172" s="119">
        <v>10</v>
      </c>
      <c r="C172" s="120">
        <f>G165</f>
        <v>2808.918820179445</v>
      </c>
      <c r="F172" s="110"/>
      <c r="G172" s="111">
        <f>MIN($C$172/$B$172,$C$172-SUM($E172:F172))*IF($B$163,0.5,1)</f>
        <v>140.44594100897226</v>
      </c>
      <c r="H172" s="111">
        <f>MIN($C$172/$B$172,$C$172-SUM($E172:G172))</f>
        <v>280.89188201794451</v>
      </c>
      <c r="I172" s="111">
        <f>MIN($C$172/$B$172,$C$172-SUM($E172:H172))</f>
        <v>280.89188201794451</v>
      </c>
      <c r="J172" s="111">
        <f>MIN($C$172/$B$172,$C$172-SUM($E172:I172))</f>
        <v>280.89188201794451</v>
      </c>
      <c r="K172" s="103"/>
      <c r="L172" s="103"/>
      <c r="M172" s="103"/>
      <c r="N172" s="103"/>
      <c r="O172" s="103"/>
      <c r="P172" s="103"/>
      <c r="Q172" s="103"/>
      <c r="R172" s="103"/>
      <c r="S172" s="103"/>
      <c r="T172" s="103"/>
      <c r="U172" s="103"/>
      <c r="V172" s="103"/>
      <c r="W172" s="103"/>
      <c r="X172" s="103"/>
      <c r="Y172" s="103"/>
      <c r="Z172" s="103"/>
    </row>
    <row r="173" spans="1:27" x14ac:dyDescent="0.2">
      <c r="A173" s="11" t="s">
        <v>123</v>
      </c>
      <c r="B173" s="119">
        <v>10</v>
      </c>
      <c r="C173" s="120">
        <f>H165</f>
        <v>3089.8107021973897</v>
      </c>
      <c r="F173" s="110"/>
      <c r="G173" s="109"/>
      <c r="H173" s="109">
        <f>MIN($C$173/$B$173,$C$173-SUM($E173:G173))*IF($B$163,0.5,1)</f>
        <v>154.49053510986948</v>
      </c>
      <c r="I173" s="109">
        <f>MIN($C$173/$B$173,$C$173-SUM($E173:H173))</f>
        <v>308.98107021973897</v>
      </c>
      <c r="J173" s="109">
        <f>MIN($C$173/$B$173,$C$173-SUM($E173:I173))</f>
        <v>308.98107021973897</v>
      </c>
      <c r="K173" s="102"/>
      <c r="L173" s="102"/>
      <c r="M173" s="102"/>
      <c r="N173" s="102"/>
      <c r="O173" s="102"/>
      <c r="P173" s="102"/>
      <c r="Q173" s="102"/>
      <c r="R173" s="102"/>
      <c r="S173" s="102"/>
      <c r="T173" s="102"/>
      <c r="U173" s="102"/>
      <c r="V173" s="102"/>
      <c r="W173" s="102"/>
      <c r="X173" s="102"/>
      <c r="Y173" s="102"/>
      <c r="Z173" s="102"/>
      <c r="AA173" s="102"/>
    </row>
    <row r="174" spans="1:27" x14ac:dyDescent="0.2">
      <c r="A174" s="11" t="s">
        <v>124</v>
      </c>
      <c r="B174" s="119">
        <v>10</v>
      </c>
      <c r="C174" s="120">
        <f>I165</f>
        <v>3398.7917724171289</v>
      </c>
      <c r="F174" s="110"/>
      <c r="G174" s="109"/>
      <c r="H174" s="109"/>
      <c r="I174" s="109">
        <f>MIN($C$174/$B$174,$C$174-SUM($E174:H174))*IF($B$163,0.5,1)</f>
        <v>169.93958862085645</v>
      </c>
      <c r="J174" s="109">
        <f>MIN($C$174/$B$174,$C$174-SUM($E174:I174))</f>
        <v>339.87917724171291</v>
      </c>
    </row>
    <row r="175" spans="1:27" x14ac:dyDescent="0.2">
      <c r="A175" s="11" t="s">
        <v>125</v>
      </c>
      <c r="B175" s="119">
        <v>10</v>
      </c>
      <c r="C175" s="120">
        <f>J165</f>
        <v>3738.6709496588423</v>
      </c>
      <c r="F175" s="110"/>
      <c r="G175" s="109"/>
      <c r="H175" s="109"/>
      <c r="I175" s="109"/>
      <c r="J175" s="109">
        <f>MIN($C$175/$B$175,$C$175-SUM($E175:I175))*IF($B$163,0.5,1)</f>
        <v>186.93354748294212</v>
      </c>
    </row>
    <row r="176" spans="1:27" x14ac:dyDescent="0.2">
      <c r="A176" s="107" t="s">
        <v>126</v>
      </c>
      <c r="B176" s="90"/>
      <c r="C176" s="90"/>
      <c r="D176" s="91"/>
      <c r="E176" s="92"/>
      <c r="F176" s="104">
        <f>F169+F171</f>
        <v>2860.6781281899748</v>
      </c>
      <c r="G176" s="106">
        <f>G169+G171+G172</f>
        <v>2738.3736259603502</v>
      </c>
      <c r="H176" s="106">
        <f>H169+H171+H172+H173</f>
        <v>2642.8815306506208</v>
      </c>
      <c r="I176" s="106">
        <f>I169+I171+I172+I173+I174</f>
        <v>2576.8830829527747</v>
      </c>
      <c r="J176" s="106">
        <f>J169+J171+J172+J173+J174+J175</f>
        <v>2543.3276476280025</v>
      </c>
    </row>
    <row r="177" spans="1:10" ht="3" customHeight="1" x14ac:dyDescent="0.2">
      <c r="A177" s="11"/>
      <c r="D177" s="10"/>
      <c r="E177" s="89"/>
      <c r="F177" s="10"/>
      <c r="G177" s="10"/>
      <c r="H177" s="10"/>
      <c r="I177" s="10"/>
      <c r="J177" s="10"/>
    </row>
    <row r="178" spans="1:10" ht="12" thickBot="1" x14ac:dyDescent="0.25">
      <c r="A178" s="43" t="s">
        <v>90</v>
      </c>
      <c r="B178" s="43"/>
      <c r="C178" s="43"/>
      <c r="D178" s="51"/>
      <c r="E178" s="51"/>
      <c r="F178" s="105">
        <f>F164+F165-F176</f>
        <v>10624.884435609521</v>
      </c>
      <c r="G178" s="105">
        <f t="shared" ref="G178:J178" si="71">G164+G165-G176</f>
        <v>10695.429629828617</v>
      </c>
      <c r="H178" s="105">
        <f t="shared" si="71"/>
        <v>11142.358801375387</v>
      </c>
      <c r="I178" s="105">
        <f t="shared" si="71"/>
        <v>11964.267490839742</v>
      </c>
      <c r="J178" s="105">
        <f t="shared" si="71"/>
        <v>13159.610792870582</v>
      </c>
    </row>
    <row r="179" spans="1:10" x14ac:dyDescent="0.2">
      <c r="A179" s="11" t="s">
        <v>128</v>
      </c>
      <c r="F179" s="113">
        <f>F176/F178</f>
        <v>0.26924322288178049</v>
      </c>
      <c r="G179" s="113">
        <f t="shared" ref="G179:J179" si="72">G176/G178</f>
        <v>0.25603212967932265</v>
      </c>
      <c r="H179" s="113">
        <f t="shared" si="72"/>
        <v>0.23719228376709514</v>
      </c>
      <c r="I179" s="113">
        <f t="shared" si="72"/>
        <v>0.21538160066428852</v>
      </c>
      <c r="J179" s="113">
        <f t="shared" si="72"/>
        <v>0.19326769519702577</v>
      </c>
    </row>
    <row r="180" spans="1:10" x14ac:dyDescent="0.2">
      <c r="A180" s="11" t="s">
        <v>129</v>
      </c>
      <c r="F180" s="113">
        <f>F176/F165</f>
        <v>1.1202694497265484</v>
      </c>
      <c r="G180" s="113">
        <f t="shared" ref="G180:J180" si="73">G176/G165</f>
        <v>0.97488528550120646</v>
      </c>
      <c r="H180" s="113">
        <f t="shared" si="73"/>
        <v>0.85535386642653388</v>
      </c>
      <c r="I180" s="113">
        <f t="shared" si="73"/>
        <v>0.75817621540261793</v>
      </c>
      <c r="J180" s="113">
        <f t="shared" si="73"/>
        <v>0.68027587393324462</v>
      </c>
    </row>
  </sheetData>
  <printOptions horizontalCentered="1"/>
  <pageMargins left="0.7" right="0.7" top="0.75" bottom="0.75" header="0.3" footer="0.3"/>
  <pageSetup paperSize="5" scale="67" orientation="portrait" r:id="rId1"/>
  <rowBreaks count="1" manualBreakCount="1">
    <brk id="92" max="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3CBF-5342-4687-ADBB-BD1730CEDFC7}">
  <sheetPr>
    <tabColor theme="0"/>
    <pageSetUpPr fitToPage="1"/>
  </sheetPr>
  <dimension ref="A1:AA183"/>
  <sheetViews>
    <sheetView topLeftCell="A149" zoomScaleNormal="100" workbookViewId="0">
      <selection activeCell="A152" sqref="A152"/>
    </sheetView>
  </sheetViews>
  <sheetFormatPr defaultRowHeight="11.25" x14ac:dyDescent="0.2"/>
  <cols>
    <col min="1" max="1" width="55.33203125" bestFit="1" customWidth="1"/>
    <col min="2" max="2" width="12.1640625" customWidth="1"/>
    <col min="3" max="3" width="11.83203125" customWidth="1"/>
    <col min="4" max="5" width="10.83203125" customWidth="1"/>
    <col min="6" max="6" width="12" bestFit="1" customWidth="1"/>
    <col min="7" max="10" width="10.83203125" customWidth="1"/>
  </cols>
  <sheetData>
    <row r="1" spans="1:10" ht="18" x14ac:dyDescent="0.25">
      <c r="A1" s="1" t="s">
        <v>0</v>
      </c>
      <c r="B1" s="1"/>
      <c r="C1" s="1"/>
    </row>
    <row r="2" spans="1:10" ht="12.75" x14ac:dyDescent="0.2">
      <c r="A2" s="2" t="s">
        <v>1</v>
      </c>
      <c r="B2" s="2"/>
      <c r="C2" s="2"/>
    </row>
    <row r="3" spans="1:10" x14ac:dyDescent="0.2">
      <c r="A3" s="3" t="s">
        <v>2</v>
      </c>
      <c r="B3" s="3"/>
      <c r="C3" s="3"/>
    </row>
    <row r="4" spans="1:10" ht="9.9499999999999993" customHeight="1" x14ac:dyDescent="0.2">
      <c r="A4" s="3"/>
      <c r="B4" s="3"/>
      <c r="C4" s="3"/>
      <c r="D4" s="4" t="s">
        <v>3</v>
      </c>
      <c r="E4" s="4" t="s">
        <v>3</v>
      </c>
      <c r="F4" s="4" t="s">
        <v>4</v>
      </c>
      <c r="G4" s="4" t="s">
        <v>4</v>
      </c>
      <c r="H4" s="4" t="s">
        <v>4</v>
      </c>
      <c r="I4" s="4" t="s">
        <v>4</v>
      </c>
      <c r="J4" s="4" t="s">
        <v>4</v>
      </c>
    </row>
    <row r="5" spans="1:10" x14ac:dyDescent="0.2">
      <c r="A5" s="5" t="s">
        <v>5</v>
      </c>
      <c r="B5" s="5"/>
      <c r="C5" s="5"/>
      <c r="D5" s="6" t="str">
        <f>'[1]Income Statement'!B5</f>
        <v>20X1</v>
      </c>
      <c r="E5" s="6" t="s">
        <v>6</v>
      </c>
      <c r="F5" s="6" t="s">
        <v>7</v>
      </c>
      <c r="G5" s="6" t="s">
        <v>8</v>
      </c>
      <c r="H5" s="6" t="s">
        <v>9</v>
      </c>
      <c r="I5" s="6" t="s">
        <v>10</v>
      </c>
      <c r="J5" s="6" t="s">
        <v>11</v>
      </c>
    </row>
    <row r="6" spans="1:10" ht="3" customHeight="1" x14ac:dyDescent="0.2">
      <c r="A6" s="7"/>
      <c r="B6" s="7"/>
      <c r="C6" s="7"/>
      <c r="D6" s="8"/>
      <c r="E6" s="8"/>
    </row>
    <row r="7" spans="1:10" x14ac:dyDescent="0.2">
      <c r="A7" s="3" t="s">
        <v>12</v>
      </c>
      <c r="B7" s="3"/>
      <c r="C7" s="3"/>
      <c r="D7" s="9">
        <f>'Income Statement'!B7</f>
        <v>74452</v>
      </c>
      <c r="E7" s="9">
        <f>'Income Statement'!C7</f>
        <v>83492</v>
      </c>
      <c r="F7" s="10">
        <f>E7*(1+F8)</f>
        <v>91841.200000000012</v>
      </c>
      <c r="G7" s="10">
        <f t="shared" ref="G7:J7" si="0">F7*(1+G8)</f>
        <v>101025.32000000002</v>
      </c>
      <c r="H7" s="10">
        <f t="shared" si="0"/>
        <v>111127.85200000003</v>
      </c>
      <c r="I7" s="10">
        <f t="shared" si="0"/>
        <v>122240.63720000004</v>
      </c>
      <c r="J7" s="10">
        <f t="shared" si="0"/>
        <v>134464.70092000006</v>
      </c>
    </row>
    <row r="8" spans="1:10" x14ac:dyDescent="0.2">
      <c r="A8" s="11" t="s">
        <v>13</v>
      </c>
      <c r="B8" s="75">
        <v>1</v>
      </c>
      <c r="C8" s="80"/>
      <c r="D8" s="12" t="s">
        <v>99</v>
      </c>
      <c r="E8" s="13">
        <f>E7/D7-1</f>
        <v>0.12142051254499542</v>
      </c>
      <c r="F8" s="85">
        <f>CHOOSE($B$8,F$46,F$47,F$48)</f>
        <v>0.1</v>
      </c>
      <c r="G8" s="85">
        <f t="shared" ref="G8:J8" si="1">CHOOSE($B$8,G$46,G$47,G$48)</f>
        <v>0.1</v>
      </c>
      <c r="H8" s="85">
        <f t="shared" si="1"/>
        <v>0.1</v>
      </c>
      <c r="I8" s="85">
        <f t="shared" si="1"/>
        <v>0.1</v>
      </c>
      <c r="J8" s="85">
        <f t="shared" si="1"/>
        <v>0.1</v>
      </c>
    </row>
    <row r="9" spans="1:10" ht="3" customHeight="1" x14ac:dyDescent="0.2">
      <c r="A9" s="11"/>
      <c r="B9" s="80"/>
      <c r="C9" s="80"/>
      <c r="D9" s="12"/>
      <c r="E9" s="13"/>
      <c r="F9" s="81"/>
      <c r="G9" s="81"/>
      <c r="H9" s="81"/>
      <c r="I9" s="81"/>
      <c r="J9" s="81"/>
    </row>
    <row r="10" spans="1:10" x14ac:dyDescent="0.2">
      <c r="A10" s="79" t="s">
        <v>14</v>
      </c>
      <c r="B10" s="80"/>
      <c r="C10" s="80"/>
      <c r="D10" s="12"/>
      <c r="E10" s="13"/>
      <c r="F10" s="81"/>
      <c r="G10" s="81"/>
      <c r="H10" s="81"/>
      <c r="I10" s="81"/>
      <c r="J10" s="81"/>
    </row>
    <row r="11" spans="1:10" ht="3" customHeight="1" x14ac:dyDescent="0.2">
      <c r="A11" s="11"/>
      <c r="B11" s="77"/>
      <c r="C11" s="77"/>
      <c r="D11" s="12"/>
      <c r="E11" s="13"/>
      <c r="F11" s="81"/>
      <c r="G11" s="81"/>
      <c r="H11" s="81"/>
      <c r="I11" s="81"/>
      <c r="J11" s="81"/>
    </row>
    <row r="12" spans="1:10" x14ac:dyDescent="0.2">
      <c r="A12" s="76" t="s">
        <v>115</v>
      </c>
      <c r="B12" s="75" t="s">
        <v>114</v>
      </c>
      <c r="C12" s="80"/>
      <c r="D12" s="60">
        <v>55612.800000000003</v>
      </c>
      <c r="E12" s="84">
        <v>62588.700000000004</v>
      </c>
      <c r="F12" s="25">
        <f>IF($B12="variable",F$7*F50,E12*(1+F$53))</f>
        <v>68724.719074034292</v>
      </c>
      <c r="G12" s="25">
        <f t="shared" ref="G12:J12" si="2">IF($B12="variable",G$7*G50,F12*(1+G$53))</f>
        <v>75597.190981437729</v>
      </c>
      <c r="H12" s="25">
        <f t="shared" si="2"/>
        <v>83156.910079581503</v>
      </c>
      <c r="I12" s="25">
        <f t="shared" si="2"/>
        <v>91472.601087539661</v>
      </c>
      <c r="J12" s="25">
        <f t="shared" si="2"/>
        <v>100619.86119629364</v>
      </c>
    </row>
    <row r="13" spans="1:10" x14ac:dyDescent="0.2">
      <c r="A13" s="78" t="s">
        <v>15</v>
      </c>
      <c r="B13" s="80"/>
      <c r="C13" s="80"/>
      <c r="D13" s="13">
        <f>D12/D7</f>
        <v>0.74696180089184983</v>
      </c>
      <c r="E13" s="13">
        <f>E12/E7</f>
        <v>0.74963709097877651</v>
      </c>
      <c r="F13" s="13">
        <f t="shared" ref="F13:J13" si="3">F12/F7</f>
        <v>0.74829944593531317</v>
      </c>
      <c r="G13" s="13">
        <f t="shared" si="3"/>
        <v>0.74829944593531317</v>
      </c>
      <c r="H13" s="13">
        <f t="shared" si="3"/>
        <v>0.74829944593531317</v>
      </c>
      <c r="I13" s="13">
        <f t="shared" si="3"/>
        <v>0.74829944593531317</v>
      </c>
      <c r="J13" s="13">
        <f t="shared" si="3"/>
        <v>0.74829944593531317</v>
      </c>
    </row>
    <row r="14" spans="1:10" x14ac:dyDescent="0.2">
      <c r="A14" s="76" t="s">
        <v>110</v>
      </c>
      <c r="B14" s="75" t="s">
        <v>114</v>
      </c>
      <c r="C14" s="80"/>
      <c r="D14" s="60">
        <v>6179.2000000000007</v>
      </c>
      <c r="E14" s="82">
        <v>6954.3</v>
      </c>
      <c r="F14" s="25">
        <f>IF($B$14="Variable",F$7*F$51,E$14*(1+F$53))</f>
        <v>7636.0798971149216</v>
      </c>
      <c r="G14" s="25">
        <f t="shared" ref="G14:J14" si="4">IF($B$14="variable",G$7*G$51,F$14*(1+G$53))</f>
        <v>8399.6878868264139</v>
      </c>
      <c r="H14" s="25">
        <f t="shared" si="4"/>
        <v>9239.6566755090571</v>
      </c>
      <c r="I14" s="25">
        <f t="shared" si="4"/>
        <v>10163.622343059962</v>
      </c>
      <c r="J14" s="25">
        <f t="shared" si="4"/>
        <v>11179.98457736596</v>
      </c>
    </row>
    <row r="15" spans="1:10" x14ac:dyDescent="0.2">
      <c r="A15" s="78" t="s">
        <v>112</v>
      </c>
      <c r="B15" s="80"/>
      <c r="C15" s="80"/>
      <c r="D15" s="86">
        <f>D14/D7</f>
        <v>8.2995755654649991E-2</v>
      </c>
      <c r="E15" s="86">
        <f>E14/E7</f>
        <v>8.3293010108752938E-2</v>
      </c>
      <c r="F15" s="86">
        <f t="shared" ref="F15:J15" si="5">F14/F7</f>
        <v>8.3144382881701465E-2</v>
      </c>
      <c r="G15" s="86">
        <f t="shared" si="5"/>
        <v>8.3144382881701465E-2</v>
      </c>
      <c r="H15" s="86">
        <f t="shared" si="5"/>
        <v>8.3144382881701479E-2</v>
      </c>
      <c r="I15" s="86">
        <f t="shared" si="5"/>
        <v>8.3144382881701465E-2</v>
      </c>
      <c r="J15" s="86">
        <f t="shared" si="5"/>
        <v>8.3144382881701465E-2</v>
      </c>
    </row>
    <row r="16" spans="1:10" x14ac:dyDescent="0.2">
      <c r="A16" s="76" t="s">
        <v>111</v>
      </c>
      <c r="B16" s="80"/>
      <c r="C16" s="80"/>
      <c r="D16" s="60">
        <v>2648</v>
      </c>
      <c r="E16" s="60">
        <v>2981</v>
      </c>
      <c r="F16" s="25">
        <f>F$7*F$17</f>
        <v>3272.7868344705316</v>
      </c>
      <c r="G16" s="25">
        <f t="shared" ref="G16:J16" si="6">G$7*G$17</f>
        <v>3603.5377589587929</v>
      </c>
      <c r="H16" s="25">
        <f t="shared" si="6"/>
        <v>3961.9818022820082</v>
      </c>
      <c r="I16" s="25">
        <f t="shared" si="6"/>
        <v>4359.2303354251744</v>
      </c>
      <c r="J16" s="25">
        <f t="shared" si="6"/>
        <v>4794.5756748644617</v>
      </c>
    </row>
    <row r="17" spans="1:10" x14ac:dyDescent="0.2">
      <c r="A17" s="78" t="s">
        <v>112</v>
      </c>
      <c r="B17" s="80"/>
      <c r="C17" s="80"/>
      <c r="D17" s="86">
        <f>D16/D7</f>
        <v>3.5566539515392466E-2</v>
      </c>
      <c r="E17" s="86">
        <f>E16/E7</f>
        <v>3.5704019546782928E-2</v>
      </c>
      <c r="F17" s="85">
        <f>AVERAGE(D17,E17)</f>
        <v>3.5635279531087694E-2</v>
      </c>
      <c r="G17" s="85">
        <f t="shared" ref="G17:J17" si="7">AVERAGE(E17,F17)</f>
        <v>3.5669649538935311E-2</v>
      </c>
      <c r="H17" s="85">
        <f t="shared" si="7"/>
        <v>3.5652464535011502E-2</v>
      </c>
      <c r="I17" s="85">
        <f t="shared" si="7"/>
        <v>3.5661057036973406E-2</v>
      </c>
      <c r="J17" s="85">
        <f t="shared" si="7"/>
        <v>3.5656760785992454E-2</v>
      </c>
    </row>
    <row r="18" spans="1:10" ht="3" customHeight="1" x14ac:dyDescent="0.2">
      <c r="D18" s="14"/>
      <c r="E18" s="14"/>
    </row>
    <row r="19" spans="1:10" x14ac:dyDescent="0.2">
      <c r="A19" s="3" t="s">
        <v>113</v>
      </c>
      <c r="B19" s="10"/>
      <c r="C19" s="3"/>
      <c r="D19" s="28">
        <f>D12+D14+D16</f>
        <v>64440</v>
      </c>
      <c r="E19" s="28">
        <f t="shared" ref="E19:J19" si="8">E12+E14+E16</f>
        <v>72524</v>
      </c>
      <c r="F19" s="28">
        <f t="shared" si="8"/>
        <v>79633.585805619747</v>
      </c>
      <c r="G19" s="28">
        <f t="shared" si="8"/>
        <v>87600.416627222934</v>
      </c>
      <c r="H19" s="28">
        <f t="shared" si="8"/>
        <v>96358.548557372575</v>
      </c>
      <c r="I19" s="28">
        <f t="shared" si="8"/>
        <v>105995.4537660248</v>
      </c>
      <c r="J19" s="28">
        <f t="shared" si="8"/>
        <v>116594.42144852407</v>
      </c>
    </row>
    <row r="20" spans="1:10" x14ac:dyDescent="0.2">
      <c r="A20" s="11" t="s">
        <v>15</v>
      </c>
      <c r="B20" s="11"/>
      <c r="C20" s="11"/>
      <c r="D20" s="13">
        <f>D19/D7</f>
        <v>0.86552409606189218</v>
      </c>
      <c r="E20" s="13">
        <f>E19/E7</f>
        <v>0.86863412063431222</v>
      </c>
      <c r="F20" s="15">
        <f>AVERAGE($D$20:$E$20)</f>
        <v>0.8670791083481022</v>
      </c>
      <c r="G20" s="15">
        <f t="shared" ref="G20:J20" si="9">AVERAGE($D$20:$E$20)</f>
        <v>0.8670791083481022</v>
      </c>
      <c r="H20" s="15">
        <f t="shared" si="9"/>
        <v>0.8670791083481022</v>
      </c>
      <c r="I20" s="15">
        <f t="shared" si="9"/>
        <v>0.8670791083481022</v>
      </c>
      <c r="J20" s="15">
        <f t="shared" si="9"/>
        <v>0.8670791083481022</v>
      </c>
    </row>
    <row r="21" spans="1:10" ht="3" customHeight="1" x14ac:dyDescent="0.2">
      <c r="D21" s="14"/>
      <c r="E21" s="14"/>
    </row>
    <row r="22" spans="1:10" x14ac:dyDescent="0.2">
      <c r="A22" s="3" t="s">
        <v>16</v>
      </c>
      <c r="B22" s="3"/>
      <c r="C22" s="3"/>
      <c r="D22" s="9">
        <f t="shared" ref="D22:J22" si="10">D7-D19</f>
        <v>10012</v>
      </c>
      <c r="E22" s="9">
        <f t="shared" si="10"/>
        <v>10968</v>
      </c>
      <c r="F22" s="9">
        <f t="shared" si="10"/>
        <v>12207.614194380265</v>
      </c>
      <c r="G22" s="9">
        <f t="shared" si="10"/>
        <v>13424.903372777087</v>
      </c>
      <c r="H22" s="9">
        <f t="shared" si="10"/>
        <v>14769.303442627453</v>
      </c>
      <c r="I22" s="9">
        <f t="shared" si="10"/>
        <v>16245.183433975239</v>
      </c>
      <c r="J22" s="9">
        <f t="shared" si="10"/>
        <v>17870.279471475995</v>
      </c>
    </row>
    <row r="23" spans="1:10" x14ac:dyDescent="0.2">
      <c r="A23" s="11" t="s">
        <v>15</v>
      </c>
      <c r="B23" s="11"/>
      <c r="C23" s="11"/>
      <c r="D23" s="13">
        <f t="shared" ref="D23:J23" si="11">D22/D7</f>
        <v>0.13447590393810777</v>
      </c>
      <c r="E23" s="13">
        <f t="shared" si="11"/>
        <v>0.13136587936568772</v>
      </c>
      <c r="F23" s="13">
        <f t="shared" si="11"/>
        <v>0.13292089165189766</v>
      </c>
      <c r="G23" s="13">
        <f t="shared" si="11"/>
        <v>0.13288652164405007</v>
      </c>
      <c r="H23" s="13">
        <f t="shared" si="11"/>
        <v>0.13290370664797382</v>
      </c>
      <c r="I23" s="13">
        <f t="shared" si="11"/>
        <v>0.13289511414601193</v>
      </c>
      <c r="J23" s="13">
        <f t="shared" si="11"/>
        <v>0.13289941039699288</v>
      </c>
    </row>
    <row r="24" spans="1:10" ht="3" customHeight="1" x14ac:dyDescent="0.2">
      <c r="D24" s="14"/>
      <c r="E24" s="14"/>
    </row>
    <row r="25" spans="1:10" x14ac:dyDescent="0.2">
      <c r="A25" s="3" t="s">
        <v>17</v>
      </c>
      <c r="B25" s="3"/>
      <c r="C25" s="3"/>
      <c r="D25" s="9">
        <f>'Income Statement'!B16</f>
        <v>6389</v>
      </c>
      <c r="E25" s="9">
        <f>'Income Statement'!C16</f>
        <v>6545</v>
      </c>
      <c r="F25" s="9">
        <f>F7*F26</f>
        <v>7540.3656100574881</v>
      </c>
      <c r="G25" s="9">
        <f>G7*G26</f>
        <v>8294.4021710632369</v>
      </c>
      <c r="H25" s="9">
        <f>H7*H26</f>
        <v>9123.8423881695617</v>
      </c>
      <c r="I25" s="9">
        <f>I7*I26</f>
        <v>10036.226626986519</v>
      </c>
      <c r="J25" s="9">
        <f>J7*J26</f>
        <v>11039.849289685171</v>
      </c>
    </row>
    <row r="26" spans="1:10" x14ac:dyDescent="0.2">
      <c r="A26" s="11" t="s">
        <v>15</v>
      </c>
      <c r="B26" s="11"/>
      <c r="C26" s="11"/>
      <c r="D26" s="13">
        <f>D25/D7</f>
        <v>8.5813678611722996E-2</v>
      </c>
      <c r="E26" s="13">
        <f>E25/E7</f>
        <v>7.8390744023379491E-2</v>
      </c>
      <c r="F26" s="15">
        <f>AVERAGE($D$26:$E$26)</f>
        <v>8.2102211317551244E-2</v>
      </c>
      <c r="G26" s="15">
        <f t="shared" ref="G26:J26" si="12">AVERAGE($D$26:$E$26)</f>
        <v>8.2102211317551244E-2</v>
      </c>
      <c r="H26" s="15">
        <f t="shared" si="12"/>
        <v>8.2102211317551244E-2</v>
      </c>
      <c r="I26" s="15">
        <f t="shared" si="12"/>
        <v>8.2102211317551244E-2</v>
      </c>
      <c r="J26" s="15">
        <f t="shared" si="12"/>
        <v>8.2102211317551244E-2</v>
      </c>
    </row>
    <row r="27" spans="1:10" ht="3" customHeight="1" x14ac:dyDescent="0.2">
      <c r="E27" s="14"/>
    </row>
    <row r="28" spans="1:10" x14ac:dyDescent="0.2">
      <c r="A28" s="3" t="s">
        <v>18</v>
      </c>
      <c r="B28" s="3"/>
      <c r="C28" s="3"/>
      <c r="D28" s="9">
        <f>D22-D25</f>
        <v>3623</v>
      </c>
      <c r="E28" s="9">
        <f>E22-E25</f>
        <v>4423</v>
      </c>
      <c r="F28" s="9">
        <f>F22-F25</f>
        <v>4667.2485843227769</v>
      </c>
      <c r="G28" s="9">
        <f t="shared" ref="G28:J28" si="13">G22-G25</f>
        <v>5130.5012017138506</v>
      </c>
      <c r="H28" s="9">
        <f t="shared" si="13"/>
        <v>5645.4610544578918</v>
      </c>
      <c r="I28" s="9">
        <f t="shared" si="13"/>
        <v>6208.9568069887191</v>
      </c>
      <c r="J28" s="9">
        <f t="shared" si="13"/>
        <v>6830.4301817908236</v>
      </c>
    </row>
    <row r="29" spans="1:10" ht="3" customHeight="1" x14ac:dyDescent="0.2">
      <c r="D29" s="14"/>
      <c r="E29" s="14"/>
    </row>
    <row r="30" spans="1:10" x14ac:dyDescent="0.2">
      <c r="A30" s="3" t="s">
        <v>19</v>
      </c>
      <c r="B30" s="74" t="s">
        <v>101</v>
      </c>
      <c r="C30" s="83"/>
      <c r="D30" s="9">
        <f>'Income Statement'!B21</f>
        <v>518</v>
      </c>
      <c r="E30" s="9">
        <f>'Income Statement'!C21</f>
        <v>474.18170266836086</v>
      </c>
      <c r="F30" s="67">
        <f ca="1">IF($B$30="ON",F$148,0)</f>
        <v>415.18067803098677</v>
      </c>
      <c r="G30" s="67">
        <f ca="1">IF($B$30="ON",G$148,0)</f>
        <v>340.79897536262592</v>
      </c>
      <c r="H30" s="67">
        <f ca="1">IF($B$30="ON",H$148,0)</f>
        <v>300</v>
      </c>
      <c r="I30" s="67">
        <f ca="1">IF($B$30="ON",I$148,0)</f>
        <v>260</v>
      </c>
      <c r="J30" s="67">
        <f ca="1">IF($B$30="ON",J$148,0)</f>
        <v>220</v>
      </c>
    </row>
    <row r="31" spans="1:10" ht="3" customHeight="1" x14ac:dyDescent="0.2">
      <c r="D31" s="14"/>
      <c r="E31" s="14"/>
    </row>
    <row r="32" spans="1:10" x14ac:dyDescent="0.2">
      <c r="A32" s="3" t="s">
        <v>20</v>
      </c>
      <c r="B32" s="3"/>
      <c r="C32" s="3"/>
      <c r="D32" s="9">
        <f>D28-D30</f>
        <v>3105</v>
      </c>
      <c r="E32" s="9">
        <f>E28-E30</f>
        <v>3948.8182973316393</v>
      </c>
      <c r="F32" s="9">
        <f ca="1">F28-F30</f>
        <v>4252.0679062917898</v>
      </c>
      <c r="G32" s="9">
        <f t="shared" ref="G32:J32" ca="1" si="14">G28-G30</f>
        <v>4789.7022263512245</v>
      </c>
      <c r="H32" s="9">
        <f t="shared" ca="1" si="14"/>
        <v>5345.4610544578918</v>
      </c>
      <c r="I32" s="9">
        <f t="shared" ca="1" si="14"/>
        <v>5948.9568069887191</v>
      </c>
      <c r="J32" s="9">
        <f t="shared" ca="1" si="14"/>
        <v>6610.4301817908236</v>
      </c>
    </row>
    <row r="33" spans="1:12" ht="3" customHeight="1" x14ac:dyDescent="0.2">
      <c r="D33" s="14"/>
      <c r="E33" s="14"/>
    </row>
    <row r="34" spans="1:12" x14ac:dyDescent="0.2">
      <c r="A34" s="29" t="s">
        <v>21</v>
      </c>
      <c r="D34" s="9">
        <f>'Income Statement'!B25</f>
        <v>1086.75</v>
      </c>
      <c r="E34" s="9">
        <f>'Income Statement'!C25</f>
        <v>1382.0864040660738</v>
      </c>
      <c r="F34" s="9">
        <f ca="1">F32*F35</f>
        <v>1488.2237672021263</v>
      </c>
      <c r="G34" s="9">
        <f t="shared" ref="G34:J34" ca="1" si="15">G32*G35</f>
        <v>1676.3957792229285</v>
      </c>
      <c r="H34" s="9">
        <f t="shared" ca="1" si="15"/>
        <v>1870.9113690602619</v>
      </c>
      <c r="I34" s="9">
        <f t="shared" ca="1" si="15"/>
        <v>2082.1348824460515</v>
      </c>
      <c r="J34" s="9">
        <f t="shared" ca="1" si="15"/>
        <v>2313.650563626788</v>
      </c>
    </row>
    <row r="35" spans="1:12" x14ac:dyDescent="0.2">
      <c r="A35" s="29" t="s">
        <v>22</v>
      </c>
      <c r="D35" s="12" t="s">
        <v>93</v>
      </c>
      <c r="E35" s="12" t="s">
        <v>93</v>
      </c>
      <c r="F35" s="65">
        <v>0.35</v>
      </c>
      <c r="G35" s="65">
        <v>0.35</v>
      </c>
      <c r="H35" s="65">
        <v>0.35</v>
      </c>
      <c r="I35" s="65">
        <v>0.35</v>
      </c>
      <c r="J35" s="65">
        <v>0.35</v>
      </c>
    </row>
    <row r="36" spans="1:12" ht="3" customHeight="1" x14ac:dyDescent="0.2">
      <c r="D36" s="14"/>
      <c r="E36" s="14"/>
    </row>
    <row r="37" spans="1:12" x14ac:dyDescent="0.2">
      <c r="A37" s="3" t="s">
        <v>23</v>
      </c>
      <c r="B37" s="3"/>
      <c r="C37" s="3"/>
      <c r="D37" s="9">
        <f>D32-D34</f>
        <v>2018.25</v>
      </c>
      <c r="E37" s="9">
        <f>E32-E34</f>
        <v>2566.7318932655653</v>
      </c>
      <c r="F37" s="9">
        <f ca="1">F32-F34</f>
        <v>2763.8441390896633</v>
      </c>
      <c r="G37" s="9">
        <f t="shared" ref="G37:J37" ca="1" si="16">G32-G34</f>
        <v>3113.306447128296</v>
      </c>
      <c r="H37" s="9">
        <f t="shared" ca="1" si="16"/>
        <v>3474.5496853976301</v>
      </c>
      <c r="I37" s="9">
        <f t="shared" ca="1" si="16"/>
        <v>3866.8219245426676</v>
      </c>
      <c r="J37" s="9">
        <f t="shared" ca="1" si="16"/>
        <v>4296.7796181640351</v>
      </c>
    </row>
    <row r="38" spans="1:12" ht="3" customHeight="1" x14ac:dyDescent="0.2">
      <c r="D38" s="14"/>
      <c r="E38" s="14"/>
    </row>
    <row r="39" spans="1:12" ht="11.25" customHeight="1" x14ac:dyDescent="0.2">
      <c r="A39" s="16" t="s">
        <v>18</v>
      </c>
      <c r="B39" s="16"/>
      <c r="C39" s="16"/>
      <c r="D39" s="17">
        <f>D28</f>
        <v>3623</v>
      </c>
      <c r="E39" s="17">
        <f>E28</f>
        <v>4423</v>
      </c>
      <c r="F39" s="17">
        <f t="shared" ref="F39:J39" si="17">F28</f>
        <v>4667.2485843227769</v>
      </c>
      <c r="G39" s="17">
        <f t="shared" si="17"/>
        <v>5130.5012017138506</v>
      </c>
      <c r="H39" s="17">
        <f t="shared" si="17"/>
        <v>5645.4610544578918</v>
      </c>
      <c r="I39" s="17">
        <f t="shared" si="17"/>
        <v>6208.9568069887191</v>
      </c>
      <c r="J39" s="17">
        <f t="shared" si="17"/>
        <v>6830.4301817908236</v>
      </c>
    </row>
    <row r="40" spans="1:12" x14ac:dyDescent="0.2">
      <c r="A40" s="35" t="s">
        <v>24</v>
      </c>
      <c r="B40" s="16"/>
      <c r="C40" s="16"/>
      <c r="D40" s="17">
        <f>'Income Statement'!B31</f>
        <v>2648</v>
      </c>
      <c r="E40" s="17">
        <f>'Income Statement'!C31</f>
        <v>2981</v>
      </c>
      <c r="F40" s="20">
        <f>F155</f>
        <v>3272.7868344705316</v>
      </c>
      <c r="G40" s="20">
        <f t="shared" ref="G40:J40" si="18">G155</f>
        <v>3600.0655179175851</v>
      </c>
      <c r="H40" s="20">
        <f t="shared" si="18"/>
        <v>3960.0720697093434</v>
      </c>
      <c r="I40" s="20">
        <f t="shared" si="18"/>
        <v>4356.0792766802788</v>
      </c>
      <c r="J40" s="20">
        <f t="shared" si="18"/>
        <v>4791.6872043483063</v>
      </c>
    </row>
    <row r="41" spans="1:12" x14ac:dyDescent="0.2">
      <c r="A41" s="35" t="s">
        <v>25</v>
      </c>
      <c r="B41" s="16"/>
      <c r="C41" s="16"/>
      <c r="D41" s="17">
        <f>'Income Statement'!B32</f>
        <v>0</v>
      </c>
      <c r="E41" s="17">
        <f>'Income Statement'!C32</f>
        <v>0</v>
      </c>
      <c r="F41" s="17">
        <f>E41</f>
        <v>0</v>
      </c>
      <c r="G41" s="17">
        <f t="shared" ref="G41:J41" si="19">F41</f>
        <v>0</v>
      </c>
      <c r="H41" s="17">
        <f t="shared" si="19"/>
        <v>0</v>
      </c>
      <c r="I41" s="17">
        <f t="shared" si="19"/>
        <v>0</v>
      </c>
      <c r="J41" s="17">
        <f t="shared" si="19"/>
        <v>0</v>
      </c>
    </row>
    <row r="42" spans="1:12" x14ac:dyDescent="0.2">
      <c r="A42" s="19" t="s">
        <v>26</v>
      </c>
      <c r="B42" s="19"/>
      <c r="C42" s="19"/>
      <c r="D42" s="20">
        <f>SUM(D39:D41)</f>
        <v>6271</v>
      </c>
      <c r="E42" s="20">
        <f>SUM(E39:E41)</f>
        <v>7404</v>
      </c>
      <c r="F42" s="20">
        <f t="shared" ref="F42:J42" si="20">SUM(F39:F41)</f>
        <v>7940.0354187933081</v>
      </c>
      <c r="G42" s="20">
        <f t="shared" si="20"/>
        <v>8730.5667196314353</v>
      </c>
      <c r="H42" s="20">
        <f t="shared" si="20"/>
        <v>9605.5331241672357</v>
      </c>
      <c r="I42" s="20">
        <f t="shared" si="20"/>
        <v>10565.036083668998</v>
      </c>
      <c r="J42" s="20">
        <f t="shared" si="20"/>
        <v>11622.117386139129</v>
      </c>
      <c r="L42" s="21"/>
    </row>
    <row r="43" spans="1:12" ht="3" customHeight="1" x14ac:dyDescent="0.2">
      <c r="A43" s="69"/>
      <c r="B43" s="69"/>
      <c r="C43" s="69"/>
      <c r="D43" s="70"/>
      <c r="E43" s="70"/>
      <c r="F43" s="70"/>
      <c r="G43" s="70"/>
      <c r="H43" s="70"/>
      <c r="I43" s="70"/>
      <c r="J43" s="70"/>
      <c r="L43" s="21"/>
    </row>
    <row r="44" spans="1:12" x14ac:dyDescent="0.2">
      <c r="A44" s="69" t="s">
        <v>102</v>
      </c>
      <c r="B44" s="69"/>
      <c r="C44" s="69"/>
      <c r="D44" s="70"/>
      <c r="E44" s="70"/>
      <c r="F44" s="70"/>
      <c r="G44" s="70"/>
      <c r="H44" s="70"/>
      <c r="I44" s="70"/>
      <c r="J44" s="70"/>
      <c r="L44" s="21"/>
    </row>
    <row r="45" spans="1:12" x14ac:dyDescent="0.2">
      <c r="A45" s="71" t="s">
        <v>103</v>
      </c>
      <c r="B45" s="69"/>
      <c r="C45" s="69"/>
      <c r="D45" s="70"/>
      <c r="E45" s="70"/>
      <c r="F45" s="70"/>
      <c r="G45" s="70"/>
      <c r="H45" s="70"/>
      <c r="I45" s="70"/>
      <c r="J45" s="70"/>
      <c r="L45" s="21"/>
    </row>
    <row r="46" spans="1:12" x14ac:dyDescent="0.2">
      <c r="A46" s="72" t="s">
        <v>104</v>
      </c>
      <c r="B46" s="69"/>
      <c r="C46" s="69"/>
      <c r="D46" s="70"/>
      <c r="E46" s="70"/>
      <c r="F46" s="65">
        <v>0.1</v>
      </c>
      <c r="G46" s="65">
        <v>0.1</v>
      </c>
      <c r="H46" s="65">
        <v>0.1</v>
      </c>
      <c r="I46" s="65">
        <v>0.1</v>
      </c>
      <c r="J46" s="65">
        <v>0.1</v>
      </c>
      <c r="L46" s="21"/>
    </row>
    <row r="47" spans="1:12" x14ac:dyDescent="0.2">
      <c r="A47" s="72" t="s">
        <v>105</v>
      </c>
      <c r="B47" s="69"/>
      <c r="C47" s="69"/>
      <c r="D47" s="70"/>
      <c r="E47" s="70"/>
      <c r="F47" s="65">
        <v>0.05</v>
      </c>
      <c r="G47" s="65">
        <v>0.05</v>
      </c>
      <c r="H47" s="65">
        <v>0.05</v>
      </c>
      <c r="I47" s="65">
        <v>0.05</v>
      </c>
      <c r="J47" s="65">
        <v>0.05</v>
      </c>
      <c r="L47" s="21"/>
    </row>
    <row r="48" spans="1:12" x14ac:dyDescent="0.2">
      <c r="A48" s="72" t="s">
        <v>106</v>
      </c>
      <c r="B48" s="69"/>
      <c r="C48" s="69"/>
      <c r="D48" s="70"/>
      <c r="E48" s="70"/>
      <c r="F48" s="65">
        <v>0</v>
      </c>
      <c r="G48" s="65">
        <v>0</v>
      </c>
      <c r="H48" s="65">
        <v>0</v>
      </c>
      <c r="I48" s="65">
        <v>0</v>
      </c>
      <c r="J48" s="65">
        <v>0</v>
      </c>
      <c r="L48" s="21"/>
    </row>
    <row r="49" spans="1:12" ht="3" customHeight="1" x14ac:dyDescent="0.2">
      <c r="A49" s="69"/>
      <c r="B49" s="69"/>
      <c r="C49" s="69"/>
      <c r="D49" s="70"/>
      <c r="E49" s="70"/>
      <c r="F49" s="70"/>
      <c r="G49" s="70"/>
      <c r="H49" s="70"/>
      <c r="I49" s="70"/>
      <c r="J49" s="70"/>
      <c r="L49" s="21"/>
    </row>
    <row r="50" spans="1:12" x14ac:dyDescent="0.2">
      <c r="A50" s="73" t="s">
        <v>107</v>
      </c>
      <c r="B50" s="69"/>
      <c r="C50" s="69"/>
      <c r="D50" s="70"/>
      <c r="E50" s="70"/>
      <c r="F50" s="65">
        <v>0.74829944593531317</v>
      </c>
      <c r="G50" s="65">
        <v>0.74829944593531317</v>
      </c>
      <c r="H50" s="65">
        <v>0.74829944593531317</v>
      </c>
      <c r="I50" s="65">
        <v>0.74829944593531317</v>
      </c>
      <c r="J50" s="65">
        <v>0.74829944593531317</v>
      </c>
      <c r="L50" s="21"/>
    </row>
    <row r="51" spans="1:12" x14ac:dyDescent="0.2">
      <c r="A51" s="73" t="s">
        <v>108</v>
      </c>
      <c r="B51" s="69"/>
      <c r="C51" s="69"/>
      <c r="D51" s="70"/>
      <c r="E51" s="70"/>
      <c r="F51" s="65">
        <v>8.3144382881701465E-2</v>
      </c>
      <c r="G51" s="65">
        <v>8.3144382881701465E-2</v>
      </c>
      <c r="H51" s="65">
        <v>8.3144382881701465E-2</v>
      </c>
      <c r="I51" s="65">
        <v>8.3144382881701465E-2</v>
      </c>
      <c r="J51" s="65">
        <v>8.3144382881701465E-2</v>
      </c>
      <c r="L51" s="21"/>
    </row>
    <row r="52" spans="1:12" ht="3" customHeight="1" x14ac:dyDescent="0.2">
      <c r="A52" s="69"/>
      <c r="B52" s="69"/>
      <c r="C52" s="69"/>
      <c r="D52" s="70"/>
      <c r="E52" s="70"/>
      <c r="F52" s="70"/>
      <c r="G52" s="70"/>
      <c r="H52" s="70"/>
      <c r="I52" s="70"/>
      <c r="J52" s="70"/>
      <c r="L52" s="21"/>
    </row>
    <row r="53" spans="1:12" x14ac:dyDescent="0.2">
      <c r="A53" s="71" t="s">
        <v>109</v>
      </c>
      <c r="B53" s="69"/>
      <c r="C53" s="69"/>
      <c r="D53" s="70"/>
      <c r="E53" s="70"/>
      <c r="F53" s="65">
        <v>2.5000000000000001E-2</v>
      </c>
      <c r="G53" s="65">
        <v>2.5000000000000001E-2</v>
      </c>
      <c r="H53" s="65">
        <v>2.5000000000000001E-2</v>
      </c>
      <c r="I53" s="65">
        <v>2.5000000000000001E-2</v>
      </c>
      <c r="J53" s="65">
        <v>2.5000000000000001E-2</v>
      </c>
      <c r="L53" s="21"/>
    </row>
    <row r="54" spans="1:12" ht="3" customHeight="1" x14ac:dyDescent="0.2"/>
    <row r="55" spans="1:12" x14ac:dyDescent="0.2">
      <c r="A55" s="5" t="s">
        <v>27</v>
      </c>
      <c r="B55" s="5"/>
      <c r="C55" s="5"/>
      <c r="D55" s="6" t="str">
        <f t="shared" ref="D55:J55" si="21">D5</f>
        <v>20X1</v>
      </c>
      <c r="E55" s="6" t="str">
        <f t="shared" si="21"/>
        <v>20X2</v>
      </c>
      <c r="F55" s="6" t="str">
        <f t="shared" si="21"/>
        <v>20X3</v>
      </c>
      <c r="G55" s="6" t="str">
        <f t="shared" si="21"/>
        <v>20X4</v>
      </c>
      <c r="H55" s="6" t="str">
        <f t="shared" si="21"/>
        <v>20X5</v>
      </c>
      <c r="I55" s="6" t="str">
        <f t="shared" si="21"/>
        <v>20X6</v>
      </c>
      <c r="J55" s="6" t="str">
        <f t="shared" si="21"/>
        <v>20X7</v>
      </c>
    </row>
    <row r="56" spans="1:12" ht="3" customHeight="1" x14ac:dyDescent="0.2"/>
    <row r="57" spans="1:12" x14ac:dyDescent="0.2">
      <c r="A57" s="22" t="s">
        <v>28</v>
      </c>
      <c r="B57" s="22"/>
      <c r="C57" s="22"/>
      <c r="D57" s="23"/>
      <c r="E57" s="23"/>
    </row>
    <row r="58" spans="1:12" x14ac:dyDescent="0.2">
      <c r="A58" s="24" t="s">
        <v>29</v>
      </c>
      <c r="B58" s="24"/>
      <c r="C58" s="24"/>
      <c r="D58" s="25">
        <f>'Balance Sheet'!B10</f>
        <v>1773</v>
      </c>
      <c r="E58" s="25">
        <f>'Balance Sheet'!C10</f>
        <v>2000</v>
      </c>
      <c r="F58" s="67">
        <f ca="1">F120</f>
        <v>2000</v>
      </c>
      <c r="G58" s="67">
        <f t="shared" ref="G58:J58" ca="1" si="22">G120</f>
        <v>3322.5269522115632</v>
      </c>
      <c r="H58" s="67">
        <f t="shared" ca="1" si="22"/>
        <v>4812.3025149604373</v>
      </c>
      <c r="I58" s="67">
        <f t="shared" ca="1" si="22"/>
        <v>6495.9122813972135</v>
      </c>
      <c r="J58" s="67">
        <f t="shared" ca="1" si="22"/>
        <v>8441.136868400512</v>
      </c>
      <c r="L58" s="26"/>
    </row>
    <row r="59" spans="1:12" x14ac:dyDescent="0.2">
      <c r="A59" s="24" t="s">
        <v>30</v>
      </c>
      <c r="B59" s="24"/>
      <c r="C59" s="24"/>
      <c r="D59" s="25">
        <f>'Balance Sheet'!B11</f>
        <v>7750</v>
      </c>
      <c r="E59" s="25">
        <f>'Balance Sheet'!C11</f>
        <v>8852</v>
      </c>
      <c r="F59" s="25">
        <f>(F7/365)*F89</f>
        <v>9648.654934723043</v>
      </c>
      <c r="G59" s="25">
        <f>(G7/365)*G89</f>
        <v>10613.520428195348</v>
      </c>
      <c r="H59" s="25">
        <f>(H7/365)*H89</f>
        <v>11674.872471014884</v>
      </c>
      <c r="I59" s="25">
        <f>(I7/365)*I89</f>
        <v>12842.359718116375</v>
      </c>
      <c r="J59" s="25">
        <f>(J7/365)*J89</f>
        <v>14126.595689928014</v>
      </c>
      <c r="L59" s="26"/>
    </row>
    <row r="60" spans="1:12" x14ac:dyDescent="0.2">
      <c r="A60" s="24" t="s">
        <v>31</v>
      </c>
      <c r="B60" s="24"/>
      <c r="C60" s="24"/>
      <c r="D60" s="25">
        <f>'Balance Sheet'!B12</f>
        <v>4800</v>
      </c>
      <c r="E60" s="25">
        <f>'Balance Sheet'!C12</f>
        <v>5700</v>
      </c>
      <c r="F60" s="25">
        <f>(F19/365)*F90</f>
        <v>6095.2569001378561</v>
      </c>
      <c r="G60" s="25">
        <f>(G19/365)*G90</f>
        <v>6705.0483599389909</v>
      </c>
      <c r="H60" s="25">
        <f>(H19/365)*H90</f>
        <v>7375.4070225498481</v>
      </c>
      <c r="I60" s="25">
        <f>(I19/365)*I90</f>
        <v>8113.0281201655071</v>
      </c>
      <c r="J60" s="25">
        <f>(J19/365)*J90</f>
        <v>8924.2867147336892</v>
      </c>
      <c r="L60" s="26"/>
    </row>
    <row r="61" spans="1:12" x14ac:dyDescent="0.2">
      <c r="A61" s="24" t="s">
        <v>32</v>
      </c>
      <c r="B61" s="24"/>
      <c r="C61" s="24"/>
      <c r="D61" s="25">
        <f>'Balance Sheet'!B13</f>
        <v>456</v>
      </c>
      <c r="E61" s="25">
        <f>'Balance Sheet'!C13</f>
        <v>1849</v>
      </c>
      <c r="F61" s="26">
        <f>E61</f>
        <v>1849</v>
      </c>
      <c r="G61" s="26">
        <f t="shared" ref="G61:J61" si="23">F61</f>
        <v>1849</v>
      </c>
      <c r="H61" s="26">
        <f t="shared" si="23"/>
        <v>1849</v>
      </c>
      <c r="I61" s="26">
        <f t="shared" si="23"/>
        <v>1849</v>
      </c>
      <c r="J61" s="26">
        <f t="shared" si="23"/>
        <v>1849</v>
      </c>
      <c r="L61" s="26"/>
    </row>
    <row r="62" spans="1:12" x14ac:dyDescent="0.2">
      <c r="A62" s="27" t="s">
        <v>33</v>
      </c>
      <c r="B62" s="27"/>
      <c r="C62" s="27"/>
      <c r="D62" s="28">
        <f>SUM(D58:D61)</f>
        <v>14779</v>
      </c>
      <c r="E62" s="28">
        <f>SUM(E58:E61)</f>
        <v>18401</v>
      </c>
      <c r="F62" s="28">
        <f t="shared" ref="F62:J62" ca="1" si="24">SUM(F58:F61)</f>
        <v>19592.911834860897</v>
      </c>
      <c r="G62" s="28">
        <f t="shared" ca="1" si="24"/>
        <v>22490.095740345903</v>
      </c>
      <c r="H62" s="28">
        <f t="shared" ca="1" si="24"/>
        <v>25711.582008525169</v>
      </c>
      <c r="I62" s="28">
        <f t="shared" ca="1" si="24"/>
        <v>29300.300119679094</v>
      </c>
      <c r="J62" s="28">
        <f t="shared" ca="1" si="24"/>
        <v>33341.019273062215</v>
      </c>
      <c r="L62" s="26"/>
    </row>
    <row r="63" spans="1:12" ht="3" customHeight="1" x14ac:dyDescent="0.2">
      <c r="A63" s="29"/>
      <c r="B63" s="29"/>
      <c r="C63" s="29"/>
      <c r="D63" s="23"/>
      <c r="E63" s="23"/>
      <c r="L63" s="26"/>
    </row>
    <row r="64" spans="1:12" x14ac:dyDescent="0.2">
      <c r="A64" s="22" t="s">
        <v>34</v>
      </c>
      <c r="B64" s="22"/>
      <c r="C64" s="22"/>
      <c r="D64" s="23"/>
      <c r="E64" s="23"/>
      <c r="L64" s="26"/>
    </row>
    <row r="65" spans="1:12" x14ac:dyDescent="0.2">
      <c r="A65" s="24" t="s">
        <v>35</v>
      </c>
      <c r="B65" s="24"/>
      <c r="C65" s="24"/>
      <c r="D65" s="25">
        <f>'Balance Sheet'!B17</f>
        <v>10913</v>
      </c>
      <c r="E65" s="25">
        <f>'Balance Sheet'!C17</f>
        <v>10932</v>
      </c>
      <c r="F65" s="67">
        <f>F158</f>
        <v>11159.213165529469</v>
      </c>
      <c r="G65" s="67">
        <f t="shared" ref="G65:J65" si="25">G158</f>
        <v>11559.147647611884</v>
      </c>
      <c r="H65" s="67">
        <f t="shared" si="25"/>
        <v>12099.07557790254</v>
      </c>
      <c r="I65" s="67">
        <f t="shared" si="25"/>
        <v>12742.996301222263</v>
      </c>
      <c r="J65" s="67">
        <f t="shared" si="25"/>
        <v>13451.30909687396</v>
      </c>
      <c r="L65" s="26"/>
    </row>
    <row r="66" spans="1:12" ht="3" customHeight="1" x14ac:dyDescent="0.2">
      <c r="D66" s="23"/>
      <c r="E66" s="23"/>
      <c r="L66" s="26"/>
    </row>
    <row r="67" spans="1:12" x14ac:dyDescent="0.2">
      <c r="A67" s="30" t="s">
        <v>36</v>
      </c>
      <c r="B67" s="30"/>
      <c r="C67" s="30"/>
      <c r="D67" s="28">
        <f>D62+D65</f>
        <v>25692</v>
      </c>
      <c r="E67" s="28">
        <f>E62+E65</f>
        <v>29333</v>
      </c>
      <c r="F67" s="28">
        <f t="shared" ref="F67:J67" ca="1" si="26">F62+F65</f>
        <v>30752.125000390366</v>
      </c>
      <c r="G67" s="28">
        <f t="shared" ca="1" si="26"/>
        <v>34049.243387957787</v>
      </c>
      <c r="H67" s="28">
        <f t="shared" ca="1" si="26"/>
        <v>37810.657586427711</v>
      </c>
      <c r="I67" s="28">
        <f t="shared" ca="1" si="26"/>
        <v>42043.296420901359</v>
      </c>
      <c r="J67" s="28">
        <f t="shared" ca="1" si="26"/>
        <v>46792.328369936178</v>
      </c>
      <c r="L67" s="26"/>
    </row>
    <row r="68" spans="1:12" ht="3" customHeight="1" x14ac:dyDescent="0.2">
      <c r="D68" s="23"/>
      <c r="E68" s="23"/>
      <c r="L68" s="26"/>
    </row>
    <row r="69" spans="1:12" x14ac:dyDescent="0.2">
      <c r="A69" s="22" t="s">
        <v>37</v>
      </c>
      <c r="B69" s="22"/>
      <c r="C69" s="22"/>
      <c r="D69" s="23"/>
      <c r="E69" s="23"/>
      <c r="L69" s="26"/>
    </row>
    <row r="70" spans="1:12" x14ac:dyDescent="0.2">
      <c r="A70" s="24" t="s">
        <v>38</v>
      </c>
      <c r="B70" s="24"/>
      <c r="C70" s="24"/>
      <c r="D70" s="25">
        <f>'Balance Sheet'!B24</f>
        <v>5665</v>
      </c>
      <c r="E70" s="25">
        <f>'Balance Sheet'!C24</f>
        <v>6656</v>
      </c>
      <c r="F70" s="25">
        <f>(F19/365)*F91</f>
        <v>7154.5899535301014</v>
      </c>
      <c r="G70" s="25">
        <f>(G19/365)*G91</f>
        <v>7870.3609084742611</v>
      </c>
      <c r="H70" s="25">
        <f>(H19/365)*H91</f>
        <v>8657.2254215465546</v>
      </c>
      <c r="I70" s="25">
        <f>(I19/365)*I91</f>
        <v>9523.0423314775344</v>
      </c>
      <c r="J70" s="25">
        <f>(J19/365)*J91</f>
        <v>10475.294662348311</v>
      </c>
      <c r="L70" s="26"/>
    </row>
    <row r="71" spans="1:12" x14ac:dyDescent="0.2">
      <c r="A71" s="24" t="s">
        <v>39</v>
      </c>
      <c r="B71" s="24"/>
      <c r="C71" s="24"/>
      <c r="D71" s="25">
        <f>'Balance Sheet'!B25</f>
        <v>792</v>
      </c>
      <c r="E71" s="25">
        <f>'Balance Sheet'!C25</f>
        <v>1375.2681067344347</v>
      </c>
      <c r="F71" s="68">
        <f ca="1">F133</f>
        <v>31.959014505036976</v>
      </c>
      <c r="G71" s="68">
        <f t="shared" ref="G71:J71" ca="1" si="27">G133</f>
        <v>0</v>
      </c>
      <c r="H71" s="68">
        <f t="shared" ca="1" si="27"/>
        <v>0</v>
      </c>
      <c r="I71" s="68">
        <f t="shared" ca="1" si="27"/>
        <v>0</v>
      </c>
      <c r="J71" s="68">
        <f t="shared" ca="1" si="27"/>
        <v>0</v>
      </c>
      <c r="L71" s="26"/>
    </row>
    <row r="72" spans="1:12" x14ac:dyDescent="0.2">
      <c r="A72" s="24" t="s">
        <v>40</v>
      </c>
      <c r="B72" s="24"/>
      <c r="C72" s="24"/>
      <c r="D72" s="25">
        <f>'Balance Sheet'!B26</f>
        <v>500</v>
      </c>
      <c r="E72" s="25">
        <f>'Balance Sheet'!C26</f>
        <v>500</v>
      </c>
      <c r="F72" s="68">
        <f>F138</f>
        <v>500</v>
      </c>
      <c r="G72" s="68">
        <f t="shared" ref="G72:J72" si="28">G138</f>
        <v>500</v>
      </c>
      <c r="H72" s="68">
        <f t="shared" si="28"/>
        <v>500</v>
      </c>
      <c r="I72" s="68">
        <f t="shared" si="28"/>
        <v>500</v>
      </c>
      <c r="J72" s="68">
        <f t="shared" si="28"/>
        <v>500</v>
      </c>
      <c r="L72" s="26"/>
    </row>
    <row r="73" spans="1:12" x14ac:dyDescent="0.2">
      <c r="A73" s="27" t="s">
        <v>41</v>
      </c>
      <c r="B73" s="27"/>
      <c r="C73" s="27"/>
      <c r="D73" s="28">
        <f>SUM(D70:D72)</f>
        <v>6957</v>
      </c>
      <c r="E73" s="28">
        <f>SUM(E70:E72)</f>
        <v>8531.2681067344347</v>
      </c>
      <c r="F73" s="28">
        <f t="shared" ref="F73:J73" ca="1" si="29">SUM(F70:F72)</f>
        <v>7686.5489680351384</v>
      </c>
      <c r="G73" s="28">
        <f t="shared" ca="1" si="29"/>
        <v>8370.3609084742602</v>
      </c>
      <c r="H73" s="28">
        <f t="shared" ca="1" si="29"/>
        <v>9157.2254215465546</v>
      </c>
      <c r="I73" s="28">
        <f t="shared" ca="1" si="29"/>
        <v>10023.042331477534</v>
      </c>
      <c r="J73" s="28">
        <f t="shared" ca="1" si="29"/>
        <v>10975.294662348311</v>
      </c>
      <c r="L73" s="26"/>
    </row>
    <row r="74" spans="1:12" ht="3" customHeight="1" x14ac:dyDescent="0.2">
      <c r="A74" s="29"/>
      <c r="B74" s="29"/>
      <c r="C74" s="29"/>
      <c r="D74" s="23"/>
      <c r="E74" s="23"/>
      <c r="L74" s="26"/>
    </row>
    <row r="75" spans="1:12" x14ac:dyDescent="0.2">
      <c r="A75" s="22" t="s">
        <v>42</v>
      </c>
      <c r="B75" s="22"/>
      <c r="C75" s="22"/>
      <c r="D75" s="23"/>
      <c r="E75" s="23"/>
      <c r="L75" s="26"/>
    </row>
    <row r="76" spans="1:12" x14ac:dyDescent="0.2">
      <c r="A76" s="24" t="s">
        <v>43</v>
      </c>
      <c r="B76" s="24"/>
      <c r="C76" s="24"/>
      <c r="D76" s="25">
        <f>'Balance Sheet'!B30</f>
        <v>5000</v>
      </c>
      <c r="E76" s="25">
        <f>'Balance Sheet'!C30</f>
        <v>4500</v>
      </c>
      <c r="F76" s="68">
        <f>F137</f>
        <v>4000</v>
      </c>
      <c r="G76" s="68">
        <f t="shared" ref="G76:J76" si="30">G137</f>
        <v>3500</v>
      </c>
      <c r="H76" s="68">
        <f t="shared" si="30"/>
        <v>3000</v>
      </c>
      <c r="I76" s="68">
        <f t="shared" si="30"/>
        <v>2500</v>
      </c>
      <c r="J76" s="68">
        <f t="shared" si="30"/>
        <v>2000</v>
      </c>
      <c r="L76" s="26"/>
    </row>
    <row r="77" spans="1:12" ht="3" customHeight="1" x14ac:dyDescent="0.2">
      <c r="A77" s="29"/>
      <c r="B77" s="29"/>
      <c r="C77" s="29"/>
      <c r="D77" s="23"/>
      <c r="E77" s="23"/>
      <c r="L77" s="26"/>
    </row>
    <row r="78" spans="1:12" x14ac:dyDescent="0.2">
      <c r="A78" s="30" t="s">
        <v>44</v>
      </c>
      <c r="B78" s="30"/>
      <c r="C78" s="30"/>
      <c r="D78" s="28">
        <f>D73+D76</f>
        <v>11957</v>
      </c>
      <c r="E78" s="28">
        <f t="shared" ref="E78:J78" si="31">E73+E76</f>
        <v>13031.268106734435</v>
      </c>
      <c r="F78" s="28">
        <f t="shared" ca="1" si="31"/>
        <v>11686.548968035138</v>
      </c>
      <c r="G78" s="28">
        <f t="shared" ca="1" si="31"/>
        <v>11870.36090847426</v>
      </c>
      <c r="H78" s="28">
        <f t="shared" ca="1" si="31"/>
        <v>12157.225421546555</v>
      </c>
      <c r="I78" s="28">
        <f t="shared" ca="1" si="31"/>
        <v>12523.042331477534</v>
      </c>
      <c r="J78" s="28">
        <f t="shared" ca="1" si="31"/>
        <v>12975.294662348311</v>
      </c>
      <c r="L78" s="26"/>
    </row>
    <row r="79" spans="1:12" ht="3" customHeight="1" x14ac:dyDescent="0.2">
      <c r="D79" s="23"/>
      <c r="E79" s="23"/>
      <c r="L79" s="26"/>
    </row>
    <row r="80" spans="1:12" x14ac:dyDescent="0.2">
      <c r="A80" s="29" t="s">
        <v>45</v>
      </c>
      <c r="B80" s="29"/>
      <c r="C80" s="29"/>
      <c r="D80" s="25">
        <f>'Balance Sheet'!B35</f>
        <v>15</v>
      </c>
      <c r="E80" s="25">
        <f>'Balance Sheet'!C35</f>
        <v>15</v>
      </c>
      <c r="F80" s="26">
        <f>E80</f>
        <v>15</v>
      </c>
      <c r="G80" s="26">
        <f t="shared" ref="G80:J81" si="32">F80</f>
        <v>15</v>
      </c>
      <c r="H80" s="26">
        <f t="shared" si="32"/>
        <v>15</v>
      </c>
      <c r="I80" s="26">
        <f t="shared" si="32"/>
        <v>15</v>
      </c>
      <c r="J80" s="26">
        <f t="shared" si="32"/>
        <v>15</v>
      </c>
      <c r="L80" s="26"/>
    </row>
    <row r="81" spans="1:12" x14ac:dyDescent="0.2">
      <c r="A81" s="29" t="s">
        <v>46</v>
      </c>
      <c r="B81" s="29"/>
      <c r="C81" s="29"/>
      <c r="D81" s="25">
        <f>'Balance Sheet'!B36</f>
        <v>5000</v>
      </c>
      <c r="E81" s="25">
        <f>'Balance Sheet'!C36</f>
        <v>5000</v>
      </c>
      <c r="F81" s="26">
        <f>E81</f>
        <v>5000</v>
      </c>
      <c r="G81" s="26">
        <f t="shared" si="32"/>
        <v>5000</v>
      </c>
      <c r="H81" s="26">
        <f t="shared" si="32"/>
        <v>5000</v>
      </c>
      <c r="I81" s="26">
        <f t="shared" si="32"/>
        <v>5000</v>
      </c>
      <c r="J81" s="26">
        <f t="shared" si="32"/>
        <v>5000</v>
      </c>
      <c r="L81" s="26"/>
    </row>
    <row r="82" spans="1:12" x14ac:dyDescent="0.2">
      <c r="A82" s="29" t="s">
        <v>47</v>
      </c>
      <c r="B82" s="29"/>
      <c r="C82" s="29"/>
      <c r="D82" s="25">
        <f>'Balance Sheet'!B37</f>
        <v>8720</v>
      </c>
      <c r="E82" s="25">
        <f>'Balance Sheet'!C37</f>
        <v>11286.731893265565</v>
      </c>
      <c r="F82" s="26">
        <f ca="1">E82+F37</f>
        <v>14050.576032355228</v>
      </c>
      <c r="G82" s="26">
        <f ca="1">F82+G37</f>
        <v>17163.882479483524</v>
      </c>
      <c r="H82" s="26">
        <f ca="1">G82+H37</f>
        <v>20638.432164881153</v>
      </c>
      <c r="I82" s="26">
        <f ca="1">H82+I37</f>
        <v>24505.254089423819</v>
      </c>
      <c r="J82" s="26">
        <f ca="1">I82+J37</f>
        <v>28802.033707587856</v>
      </c>
      <c r="L82" s="26"/>
    </row>
    <row r="83" spans="1:12" x14ac:dyDescent="0.2">
      <c r="A83" s="30" t="s">
        <v>48</v>
      </c>
      <c r="B83" s="30"/>
      <c r="C83" s="30"/>
      <c r="D83" s="28">
        <f>SUM(D80:D82)</f>
        <v>13735</v>
      </c>
      <c r="E83" s="28">
        <f t="shared" ref="E83:J83" si="33">SUM(E80:E82)</f>
        <v>16301.731893265565</v>
      </c>
      <c r="F83" s="28">
        <f t="shared" ca="1" si="33"/>
        <v>19065.576032355228</v>
      </c>
      <c r="G83" s="28">
        <f t="shared" ca="1" si="33"/>
        <v>22178.882479483524</v>
      </c>
      <c r="H83" s="28">
        <f t="shared" ca="1" si="33"/>
        <v>25653.432164881153</v>
      </c>
      <c r="I83" s="28">
        <f t="shared" ca="1" si="33"/>
        <v>29520.254089423819</v>
      </c>
      <c r="J83" s="28">
        <f t="shared" ca="1" si="33"/>
        <v>33817.033707587856</v>
      </c>
      <c r="L83" s="26"/>
    </row>
    <row r="84" spans="1:12" ht="3" customHeight="1" x14ac:dyDescent="0.2">
      <c r="D84" s="23"/>
      <c r="E84" s="23"/>
      <c r="L84" s="26"/>
    </row>
    <row r="85" spans="1:12" x14ac:dyDescent="0.2">
      <c r="A85" s="3" t="s">
        <v>49</v>
      </c>
      <c r="B85" s="3"/>
      <c r="C85" s="3"/>
      <c r="D85" s="9">
        <f>D78+D83</f>
        <v>25692</v>
      </c>
      <c r="E85" s="9">
        <f t="shared" ref="E85:J85" si="34">E78+E83</f>
        <v>29333</v>
      </c>
      <c r="F85" s="9">
        <f t="shared" ca="1" si="34"/>
        <v>30752.125000390366</v>
      </c>
      <c r="G85" s="9">
        <f t="shared" ca="1" si="34"/>
        <v>34049.243387957787</v>
      </c>
      <c r="H85" s="9">
        <f t="shared" ca="1" si="34"/>
        <v>37810.657586427711</v>
      </c>
      <c r="I85" s="9">
        <f t="shared" ca="1" si="34"/>
        <v>42043.296420901352</v>
      </c>
      <c r="J85" s="9">
        <f t="shared" ca="1" si="34"/>
        <v>46792.328369936164</v>
      </c>
      <c r="L85" s="26"/>
    </row>
    <row r="86" spans="1:12" s="7" customFormat="1" x14ac:dyDescent="0.2">
      <c r="A86" s="31" t="s">
        <v>50</v>
      </c>
      <c r="B86" s="31"/>
      <c r="C86" s="31"/>
      <c r="D86" s="32">
        <f>D67-D85</f>
        <v>0</v>
      </c>
      <c r="E86" s="32">
        <f t="shared" ref="E86:J86" si="35">E67-E85</f>
        <v>0</v>
      </c>
      <c r="F86" s="32">
        <f t="shared" ca="1" si="35"/>
        <v>0</v>
      </c>
      <c r="G86" s="32">
        <f t="shared" ca="1" si="35"/>
        <v>0</v>
      </c>
      <c r="H86" s="32">
        <f t="shared" ca="1" si="35"/>
        <v>0</v>
      </c>
      <c r="I86" s="32">
        <f t="shared" ca="1" si="35"/>
        <v>0</v>
      </c>
      <c r="J86" s="32">
        <f t="shared" ca="1" si="35"/>
        <v>0</v>
      </c>
      <c r="L86" s="26"/>
    </row>
    <row r="87" spans="1:12" ht="3" customHeight="1" x14ac:dyDescent="0.2">
      <c r="D87" s="23"/>
      <c r="E87" s="23"/>
    </row>
    <row r="88" spans="1:12" x14ac:dyDescent="0.2">
      <c r="A88" s="33" t="s">
        <v>51</v>
      </c>
      <c r="B88" s="33"/>
      <c r="C88" s="33"/>
      <c r="D88" s="34"/>
      <c r="E88" s="34"/>
      <c r="F88" s="16"/>
      <c r="G88" s="16"/>
      <c r="H88" s="16"/>
      <c r="I88" s="16"/>
      <c r="J88" s="16"/>
    </row>
    <row r="89" spans="1:12" x14ac:dyDescent="0.2">
      <c r="A89" s="35" t="s">
        <v>52</v>
      </c>
      <c r="B89" s="35"/>
      <c r="C89" s="35"/>
      <c r="D89" s="17">
        <f>D59/(D7/365)</f>
        <v>37.994278192661042</v>
      </c>
      <c r="E89" s="17">
        <f>E59/(E7/365)</f>
        <v>38.69807885785464</v>
      </c>
      <c r="F89" s="18">
        <f>AVERAGE($D89:$E89)</f>
        <v>38.346178525257841</v>
      </c>
      <c r="G89" s="18">
        <f t="shared" ref="G89:J89" si="36">AVERAGE($D89:$E89)</f>
        <v>38.346178525257841</v>
      </c>
      <c r="H89" s="18">
        <f t="shared" si="36"/>
        <v>38.346178525257841</v>
      </c>
      <c r="I89" s="18">
        <f t="shared" si="36"/>
        <v>38.346178525257841</v>
      </c>
      <c r="J89" s="18">
        <f t="shared" si="36"/>
        <v>38.346178525257841</v>
      </c>
    </row>
    <row r="90" spans="1:12" x14ac:dyDescent="0.2">
      <c r="A90" s="35" t="s">
        <v>53</v>
      </c>
      <c r="B90" s="35"/>
      <c r="C90" s="35"/>
      <c r="D90" s="17">
        <f>D60/(D19/365)</f>
        <v>27.188081936685286</v>
      </c>
      <c r="E90" s="17">
        <f>E60/(E19/365)</f>
        <v>28.687055319618334</v>
      </c>
      <c r="F90" s="18">
        <f t="shared" ref="F90:J91" si="37">AVERAGE($D90:$E90)</f>
        <v>27.937568628151809</v>
      </c>
      <c r="G90" s="18">
        <f t="shared" si="37"/>
        <v>27.937568628151809</v>
      </c>
      <c r="H90" s="18">
        <f t="shared" si="37"/>
        <v>27.937568628151809</v>
      </c>
      <c r="I90" s="18">
        <f t="shared" si="37"/>
        <v>27.937568628151809</v>
      </c>
      <c r="J90" s="18">
        <f t="shared" si="37"/>
        <v>27.937568628151809</v>
      </c>
    </row>
    <row r="91" spans="1:12" x14ac:dyDescent="0.2">
      <c r="A91" s="35" t="s">
        <v>54</v>
      </c>
      <c r="B91" s="35"/>
      <c r="C91" s="35"/>
      <c r="D91" s="17">
        <f>D70/(D19/365)</f>
        <v>32.087600869025451</v>
      </c>
      <c r="E91" s="17">
        <f>E70/(E19/365)</f>
        <v>33.498428106557832</v>
      </c>
      <c r="F91" s="18">
        <f t="shared" si="37"/>
        <v>32.793014487791638</v>
      </c>
      <c r="G91" s="18">
        <f t="shared" si="37"/>
        <v>32.793014487791638</v>
      </c>
      <c r="H91" s="18">
        <f t="shared" si="37"/>
        <v>32.793014487791638</v>
      </c>
      <c r="I91" s="18">
        <f t="shared" si="37"/>
        <v>32.793014487791638</v>
      </c>
      <c r="J91" s="18">
        <f t="shared" si="37"/>
        <v>32.793014487791638</v>
      </c>
    </row>
    <row r="92" spans="1:12" ht="5.0999999999999996" customHeight="1" x14ac:dyDescent="0.2"/>
    <row r="93" spans="1:12" x14ac:dyDescent="0.2">
      <c r="A93" s="5" t="s">
        <v>55</v>
      </c>
      <c r="B93" s="5"/>
      <c r="C93" s="5"/>
      <c r="D93" s="6" t="str">
        <f t="shared" ref="D93:J93" si="38">D55</f>
        <v>20X1</v>
      </c>
      <c r="E93" s="6" t="str">
        <f t="shared" si="38"/>
        <v>20X2</v>
      </c>
      <c r="F93" s="6" t="str">
        <f t="shared" si="38"/>
        <v>20X3</v>
      </c>
      <c r="G93" s="6" t="str">
        <f t="shared" si="38"/>
        <v>20X4</v>
      </c>
      <c r="H93" s="6" t="str">
        <f t="shared" si="38"/>
        <v>20X5</v>
      </c>
      <c r="I93" s="6" t="str">
        <f t="shared" si="38"/>
        <v>20X6</v>
      </c>
      <c r="J93" s="6" t="str">
        <f t="shared" si="38"/>
        <v>20X7</v>
      </c>
      <c r="L93" t="s">
        <v>100</v>
      </c>
    </row>
    <row r="94" spans="1:12" ht="3" customHeight="1" x14ac:dyDescent="0.2"/>
    <row r="95" spans="1:12" ht="11.25" customHeight="1" x14ac:dyDescent="0.2">
      <c r="A95" s="3" t="s">
        <v>56</v>
      </c>
      <c r="B95" s="3"/>
      <c r="C95" s="3"/>
    </row>
    <row r="96" spans="1:12" x14ac:dyDescent="0.2">
      <c r="A96" s="22" t="s">
        <v>23</v>
      </c>
      <c r="B96" s="22"/>
      <c r="C96" s="22"/>
      <c r="D96" s="26"/>
      <c r="E96" s="26"/>
      <c r="F96" s="26">
        <f ca="1">F37</f>
        <v>2763.8441390896633</v>
      </c>
      <c r="G96" s="26">
        <f ca="1">G37</f>
        <v>3113.306447128296</v>
      </c>
      <c r="H96" s="26">
        <f ca="1">H37</f>
        <v>3474.5496853976301</v>
      </c>
      <c r="I96" s="26">
        <f ca="1">I37</f>
        <v>3866.8219245426676</v>
      </c>
      <c r="J96" s="26">
        <f ca="1">J37</f>
        <v>4296.7796181640351</v>
      </c>
    </row>
    <row r="97" spans="1:10" ht="3" customHeight="1" x14ac:dyDescent="0.2">
      <c r="A97" s="22"/>
      <c r="B97" s="22"/>
      <c r="C97" s="22"/>
      <c r="D97" s="26"/>
      <c r="E97" s="26"/>
      <c r="F97" s="26"/>
      <c r="G97" s="26"/>
      <c r="H97" s="26"/>
      <c r="I97" s="26"/>
      <c r="J97" s="26"/>
    </row>
    <row r="98" spans="1:10" x14ac:dyDescent="0.2">
      <c r="A98" s="36" t="s">
        <v>57</v>
      </c>
      <c r="B98" s="36"/>
      <c r="C98" s="36"/>
    </row>
    <row r="99" spans="1:10" x14ac:dyDescent="0.2">
      <c r="A99" s="24" t="s">
        <v>24</v>
      </c>
      <c r="B99" s="24"/>
      <c r="C99" s="24"/>
      <c r="D99" s="26"/>
      <c r="E99" s="26"/>
      <c r="F99" s="68">
        <f>F155</f>
        <v>3272.7868344705316</v>
      </c>
      <c r="G99" s="68">
        <f t="shared" ref="G99:J99" si="39">G155</f>
        <v>3600.0655179175851</v>
      </c>
      <c r="H99" s="68">
        <f t="shared" si="39"/>
        <v>3960.0720697093434</v>
      </c>
      <c r="I99" s="68">
        <f t="shared" si="39"/>
        <v>4356.0792766802788</v>
      </c>
      <c r="J99" s="68">
        <f t="shared" si="39"/>
        <v>4791.6872043483063</v>
      </c>
    </row>
    <row r="100" spans="1:10" x14ac:dyDescent="0.2">
      <c r="A100" s="24" t="s">
        <v>25</v>
      </c>
      <c r="B100" s="24"/>
      <c r="C100" s="24"/>
      <c r="D100" s="26"/>
      <c r="E100" s="26"/>
      <c r="F100" s="26">
        <f>F41</f>
        <v>0</v>
      </c>
      <c r="G100" s="26">
        <f>G41</f>
        <v>0</v>
      </c>
      <c r="H100" s="26">
        <f>H41</f>
        <v>0</v>
      </c>
      <c r="I100" s="26">
        <f>I41</f>
        <v>0</v>
      </c>
      <c r="J100" s="26">
        <f>J41</f>
        <v>0</v>
      </c>
    </row>
    <row r="101" spans="1:10" ht="3" customHeight="1" x14ac:dyDescent="0.2"/>
    <row r="102" spans="1:10" x14ac:dyDescent="0.2">
      <c r="A102" s="36" t="s">
        <v>58</v>
      </c>
      <c r="B102" s="36"/>
      <c r="C102" s="36"/>
    </row>
    <row r="103" spans="1:10" x14ac:dyDescent="0.2">
      <c r="A103" s="24" t="s">
        <v>30</v>
      </c>
      <c r="B103" s="24"/>
      <c r="C103" s="24"/>
      <c r="F103" s="26">
        <f>-(F59-E59)</f>
        <v>-796.65493472304297</v>
      </c>
      <c r="G103" s="26">
        <f t="shared" ref="G103:J104" si="40">-(G59-F59)</f>
        <v>-964.86549347230539</v>
      </c>
      <c r="H103" s="26">
        <f t="shared" si="40"/>
        <v>-1061.3520428195352</v>
      </c>
      <c r="I103" s="26">
        <f t="shared" si="40"/>
        <v>-1167.4872471014914</v>
      </c>
      <c r="J103" s="26">
        <f t="shared" si="40"/>
        <v>-1284.2359718116386</v>
      </c>
    </row>
    <row r="104" spans="1:10" x14ac:dyDescent="0.2">
      <c r="A104" s="24" t="s">
        <v>31</v>
      </c>
      <c r="B104" s="24"/>
      <c r="C104" s="24"/>
      <c r="F104" s="26">
        <f>-(F60-E60)</f>
        <v>-395.25690013785606</v>
      </c>
      <c r="G104" s="26">
        <f t="shared" si="40"/>
        <v>-609.79145980113481</v>
      </c>
      <c r="H104" s="26">
        <f t="shared" si="40"/>
        <v>-670.35866261085721</v>
      </c>
      <c r="I104" s="26">
        <f t="shared" si="40"/>
        <v>-737.62109761565898</v>
      </c>
      <c r="J104" s="26">
        <f t="shared" si="40"/>
        <v>-811.25859456818216</v>
      </c>
    </row>
    <row r="105" spans="1:10" x14ac:dyDescent="0.2">
      <c r="A105" s="24" t="s">
        <v>38</v>
      </c>
      <c r="B105" s="24"/>
      <c r="C105" s="24"/>
      <c r="F105" s="26">
        <f>F70-E70</f>
        <v>498.58995353010141</v>
      </c>
      <c r="G105" s="26">
        <f t="shared" ref="G105:J105" si="41">G70-F70</f>
        <v>715.77095494415971</v>
      </c>
      <c r="H105" s="26">
        <f t="shared" si="41"/>
        <v>786.86451307229345</v>
      </c>
      <c r="I105" s="26">
        <f t="shared" si="41"/>
        <v>865.81690993097982</v>
      </c>
      <c r="J105" s="26">
        <f t="shared" si="41"/>
        <v>952.25233087077686</v>
      </c>
    </row>
    <row r="106" spans="1:10" ht="5.0999999999999996" customHeight="1" x14ac:dyDescent="0.2">
      <c r="A106" s="37"/>
      <c r="B106" s="37"/>
      <c r="C106" s="37"/>
      <c r="D106" s="3"/>
      <c r="E106" s="3"/>
      <c r="F106" s="10"/>
      <c r="G106" s="10"/>
      <c r="H106" s="10"/>
      <c r="I106" s="10"/>
      <c r="J106" s="10"/>
    </row>
    <row r="107" spans="1:10" x14ac:dyDescent="0.2">
      <c r="A107" s="38" t="s">
        <v>59</v>
      </c>
      <c r="B107" s="38"/>
      <c r="C107" s="38"/>
      <c r="D107" s="39"/>
      <c r="E107" s="39"/>
      <c r="F107" s="40">
        <f ca="1">F96+F99+F100+F103+F104+F105</f>
        <v>5343.3090922293977</v>
      </c>
      <c r="G107" s="40">
        <f t="shared" ref="G107:J107" ca="1" si="42">G96+G99+G100+G103+G104+G105</f>
        <v>5854.4859667166002</v>
      </c>
      <c r="H107" s="40">
        <f t="shared" ca="1" si="42"/>
        <v>6489.7755627488741</v>
      </c>
      <c r="I107" s="40">
        <f t="shared" ca="1" si="42"/>
        <v>7183.6097664367762</v>
      </c>
      <c r="J107" s="40">
        <f t="shared" ca="1" si="42"/>
        <v>7945.2245870032984</v>
      </c>
    </row>
    <row r="108" spans="1:10" ht="3" customHeight="1" x14ac:dyDescent="0.2"/>
    <row r="109" spans="1:10" x14ac:dyDescent="0.2">
      <c r="A109" s="3" t="s">
        <v>60</v>
      </c>
      <c r="B109" s="3"/>
      <c r="C109" s="3"/>
    </row>
    <row r="110" spans="1:10" x14ac:dyDescent="0.2">
      <c r="A110" s="24" t="s">
        <v>61</v>
      </c>
      <c r="B110" s="24"/>
      <c r="C110" s="24"/>
      <c r="F110" s="68">
        <f>-F153</f>
        <v>-3500</v>
      </c>
      <c r="G110" s="68">
        <f t="shared" ref="G110:J110" si="43">-G153</f>
        <v>-4000</v>
      </c>
      <c r="H110" s="68">
        <f t="shared" si="43"/>
        <v>-4500</v>
      </c>
      <c r="I110" s="68">
        <f t="shared" si="43"/>
        <v>-5000</v>
      </c>
      <c r="J110" s="68">
        <f t="shared" si="43"/>
        <v>-5500</v>
      </c>
    </row>
    <row r="111" spans="1:10" x14ac:dyDescent="0.2">
      <c r="A111" s="38" t="s">
        <v>62</v>
      </c>
      <c r="B111" s="38"/>
      <c r="C111" s="38"/>
      <c r="D111" s="39"/>
      <c r="E111" s="39"/>
      <c r="F111" s="40">
        <f>F110</f>
        <v>-3500</v>
      </c>
      <c r="G111" s="40">
        <f t="shared" ref="G111:J111" si="44">G110</f>
        <v>-4000</v>
      </c>
      <c r="H111" s="40">
        <f t="shared" si="44"/>
        <v>-4500</v>
      </c>
      <c r="I111" s="40">
        <f t="shared" si="44"/>
        <v>-5000</v>
      </c>
      <c r="J111" s="40">
        <f t="shared" si="44"/>
        <v>-5500</v>
      </c>
    </row>
    <row r="112" spans="1:10" ht="3" customHeight="1" x14ac:dyDescent="0.2"/>
    <row r="113" spans="1:10" x14ac:dyDescent="0.2">
      <c r="A113" s="3" t="s">
        <v>63</v>
      </c>
      <c r="B113" s="3"/>
      <c r="C113" s="3"/>
    </row>
    <row r="114" spans="1:10" x14ac:dyDescent="0.2">
      <c r="A114" s="24" t="s">
        <v>64</v>
      </c>
      <c r="B114" s="24"/>
      <c r="C114" s="24"/>
      <c r="F114" s="68">
        <f ca="1">F133-E133</f>
        <v>-1343.3090922293977</v>
      </c>
      <c r="G114" s="68">
        <f t="shared" ref="G114:J114" ca="1" si="45">G133-F133</f>
        <v>-31.959014505036976</v>
      </c>
      <c r="H114" s="68">
        <f t="shared" ca="1" si="45"/>
        <v>0</v>
      </c>
      <c r="I114" s="68">
        <f t="shared" ca="1" si="45"/>
        <v>0</v>
      </c>
      <c r="J114" s="68">
        <f t="shared" ca="1" si="45"/>
        <v>0</v>
      </c>
    </row>
    <row r="115" spans="1:10" x14ac:dyDescent="0.2">
      <c r="A115" s="24" t="s">
        <v>65</v>
      </c>
      <c r="B115" s="24"/>
      <c r="C115" s="24"/>
      <c r="F115" s="68">
        <f>-F138</f>
        <v>-500</v>
      </c>
      <c r="G115" s="68">
        <f t="shared" ref="G115:J115" si="46">-G138</f>
        <v>-500</v>
      </c>
      <c r="H115" s="68">
        <f t="shared" si="46"/>
        <v>-500</v>
      </c>
      <c r="I115" s="68">
        <f t="shared" si="46"/>
        <v>-500</v>
      </c>
      <c r="J115" s="68">
        <f t="shared" si="46"/>
        <v>-500</v>
      </c>
    </row>
    <row r="116" spans="1:10" x14ac:dyDescent="0.2">
      <c r="A116" s="38" t="s">
        <v>66</v>
      </c>
      <c r="B116" s="38"/>
      <c r="C116" s="38"/>
      <c r="D116" s="39"/>
      <c r="E116" s="39"/>
      <c r="F116" s="40">
        <f ca="1">F114+F115</f>
        <v>-1843.3090922293977</v>
      </c>
      <c r="G116" s="40">
        <f t="shared" ref="G116:J116" ca="1" si="47">G114+G115</f>
        <v>-531.95901450503698</v>
      </c>
      <c r="H116" s="40">
        <f t="shared" ca="1" si="47"/>
        <v>-500</v>
      </c>
      <c r="I116" s="40">
        <f t="shared" ca="1" si="47"/>
        <v>-500</v>
      </c>
      <c r="J116" s="40">
        <f t="shared" ca="1" si="47"/>
        <v>-500</v>
      </c>
    </row>
    <row r="117" spans="1:10" ht="3" customHeight="1" x14ac:dyDescent="0.2"/>
    <row r="118" spans="1:10" x14ac:dyDescent="0.2">
      <c r="A118" t="s">
        <v>67</v>
      </c>
      <c r="F118" s="26">
        <f ca="1">F107+F111+F116</f>
        <v>0</v>
      </c>
      <c r="G118" s="26">
        <f t="shared" ref="G118:J118" ca="1" si="48">G107+G111+G116</f>
        <v>1322.5269522115632</v>
      </c>
      <c r="H118" s="26">
        <f t="shared" ca="1" si="48"/>
        <v>1489.7755627488741</v>
      </c>
      <c r="I118" s="26">
        <f t="shared" ca="1" si="48"/>
        <v>1683.6097664367762</v>
      </c>
      <c r="J118" s="26">
        <f t="shared" ca="1" si="48"/>
        <v>1945.2245870032984</v>
      </c>
    </row>
    <row r="119" spans="1:10" x14ac:dyDescent="0.2">
      <c r="A119" s="41" t="s">
        <v>68</v>
      </c>
      <c r="B119" s="41"/>
      <c r="C119" s="41"/>
      <c r="D119" s="41"/>
      <c r="E119" s="41"/>
      <c r="F119" s="42">
        <f>E58</f>
        <v>2000</v>
      </c>
      <c r="G119" s="42">
        <f t="shared" ref="G119:J119" ca="1" si="49">F58</f>
        <v>2000</v>
      </c>
      <c r="H119" s="42">
        <f t="shared" ca="1" si="49"/>
        <v>3322.5269522115632</v>
      </c>
      <c r="I119" s="42">
        <f t="shared" ca="1" si="49"/>
        <v>4812.3025149604373</v>
      </c>
      <c r="J119" s="42">
        <f t="shared" ca="1" si="49"/>
        <v>6495.9122813972135</v>
      </c>
    </row>
    <row r="120" spans="1:10" ht="12" thickBot="1" x14ac:dyDescent="0.25">
      <c r="A120" s="43" t="s">
        <v>69</v>
      </c>
      <c r="B120" s="43"/>
      <c r="C120" s="43"/>
      <c r="D120" s="43"/>
      <c r="E120" s="43"/>
      <c r="F120" s="44">
        <f ca="1">F119+F118</f>
        <v>2000</v>
      </c>
      <c r="G120" s="44">
        <f t="shared" ref="G120:J120" ca="1" si="50">G119+G118</f>
        <v>3322.5269522115632</v>
      </c>
      <c r="H120" s="44">
        <f t="shared" ca="1" si="50"/>
        <v>4812.3025149604373</v>
      </c>
      <c r="I120" s="44">
        <f t="shared" ca="1" si="50"/>
        <v>6495.9122813972135</v>
      </c>
      <c r="J120" s="44">
        <f t="shared" ca="1" si="50"/>
        <v>8441.136868400512</v>
      </c>
    </row>
    <row r="122" spans="1:10" ht="20.25" x14ac:dyDescent="0.3">
      <c r="A122" s="1" t="s">
        <v>70</v>
      </c>
      <c r="B122" s="1"/>
      <c r="C122" s="1"/>
      <c r="D122" s="45"/>
      <c r="E122" s="45"/>
      <c r="F122" s="45"/>
      <c r="G122" s="45"/>
      <c r="H122" s="45"/>
      <c r="I122" s="45"/>
      <c r="J122" s="45"/>
    </row>
    <row r="123" spans="1:10" ht="12.75" customHeight="1" x14ac:dyDescent="0.3">
      <c r="A123" s="46" t="str">
        <f>A2</f>
        <v>Company Name</v>
      </c>
      <c r="B123" s="46"/>
      <c r="C123" s="46"/>
      <c r="D123" s="45"/>
      <c r="E123" s="45"/>
      <c r="F123" s="45"/>
      <c r="G123" s="45"/>
      <c r="H123" s="45"/>
      <c r="I123" s="45"/>
      <c r="J123" s="45"/>
    </row>
    <row r="124" spans="1:10" ht="12.75" customHeight="1" x14ac:dyDescent="0.3">
      <c r="A124" s="3" t="s">
        <v>2</v>
      </c>
      <c r="B124" s="3"/>
      <c r="C124" s="3"/>
      <c r="D124" s="45"/>
      <c r="E124" s="45"/>
      <c r="F124" s="45"/>
      <c r="G124" s="45"/>
      <c r="H124" s="45"/>
      <c r="I124" s="45"/>
      <c r="J124" s="45"/>
    </row>
    <row r="125" spans="1:10" ht="5.0999999999999996" customHeight="1" x14ac:dyDescent="0.2"/>
    <row r="126" spans="1:10" x14ac:dyDescent="0.2">
      <c r="A126" s="5" t="s">
        <v>71</v>
      </c>
      <c r="B126" s="5"/>
      <c r="C126" s="5"/>
      <c r="D126" s="6" t="str">
        <f>'IFS-PPE case 3'!D5</f>
        <v>20X1</v>
      </c>
      <c r="E126" s="6" t="str">
        <f>'IFS-PPE case 3'!E5</f>
        <v>20X2</v>
      </c>
      <c r="F126" s="6" t="str">
        <f>'IFS-PPE case 3'!F5</f>
        <v>20X3</v>
      </c>
      <c r="G126" s="6" t="str">
        <f>'IFS-PPE case 3'!G5</f>
        <v>20X4</v>
      </c>
      <c r="H126" s="6" t="str">
        <f>'IFS-PPE case 3'!H5</f>
        <v>20X5</v>
      </c>
      <c r="I126" s="6" t="str">
        <f>'IFS-PPE case 3'!I5</f>
        <v>20X6</v>
      </c>
      <c r="J126" s="6" t="str">
        <f>'IFS-PPE case 3'!J5</f>
        <v>20X7</v>
      </c>
    </row>
    <row r="127" spans="1:10" ht="5.0999999999999996" customHeight="1" x14ac:dyDescent="0.2">
      <c r="A127" s="7"/>
      <c r="B127" s="7"/>
      <c r="C127" s="7"/>
      <c r="D127" s="8"/>
      <c r="E127" s="8"/>
    </row>
    <row r="128" spans="1:10" x14ac:dyDescent="0.2">
      <c r="A128" s="29" t="s">
        <v>72</v>
      </c>
      <c r="B128" s="29"/>
      <c r="C128" s="29"/>
      <c r="D128" s="47"/>
      <c r="E128" s="47"/>
      <c r="F128" s="26">
        <f>E58</f>
        <v>2000</v>
      </c>
      <c r="G128" s="26">
        <f t="shared" ref="G128:J128" ca="1" si="51">F58</f>
        <v>2000</v>
      </c>
      <c r="H128" s="26">
        <f t="shared" ca="1" si="51"/>
        <v>3322.5269522115632</v>
      </c>
      <c r="I128" s="26">
        <f t="shared" ca="1" si="51"/>
        <v>4812.3025149604373</v>
      </c>
      <c r="J128" s="26">
        <f t="shared" ca="1" si="51"/>
        <v>6495.9122813972135</v>
      </c>
    </row>
    <row r="129" spans="1:10" x14ac:dyDescent="0.2">
      <c r="A129" s="29" t="s">
        <v>73</v>
      </c>
      <c r="B129" s="29"/>
      <c r="C129" s="29"/>
      <c r="D129" s="47"/>
      <c r="E129" s="47"/>
      <c r="F129" s="26">
        <f ca="1">F107+F111</f>
        <v>1843.3090922293977</v>
      </c>
      <c r="G129" s="26">
        <f t="shared" ref="G129:J129" ca="1" si="52">G107+G111</f>
        <v>1854.4859667166002</v>
      </c>
      <c r="H129" s="26">
        <f t="shared" ca="1" si="52"/>
        <v>1989.7755627488741</v>
      </c>
      <c r="I129" s="26">
        <f t="shared" ca="1" si="52"/>
        <v>2183.6097664367762</v>
      </c>
      <c r="J129" s="26">
        <f t="shared" ca="1" si="52"/>
        <v>2445.2245870032984</v>
      </c>
    </row>
    <row r="130" spans="1:10" x14ac:dyDescent="0.2">
      <c r="A130" s="29" t="s">
        <v>74</v>
      </c>
      <c r="B130" s="29"/>
      <c r="C130" s="29"/>
      <c r="D130" s="47"/>
      <c r="E130" s="47"/>
      <c r="F130" s="26">
        <f>F115</f>
        <v>-500</v>
      </c>
      <c r="G130" s="26">
        <f t="shared" ref="G130:J130" si="53">G115</f>
        <v>-500</v>
      </c>
      <c r="H130" s="26">
        <f t="shared" si="53"/>
        <v>-500</v>
      </c>
      <c r="I130" s="26">
        <f t="shared" si="53"/>
        <v>-500</v>
      </c>
      <c r="J130" s="26">
        <f t="shared" si="53"/>
        <v>-500</v>
      </c>
    </row>
    <row r="131" spans="1:10" x14ac:dyDescent="0.2">
      <c r="A131" s="29" t="s">
        <v>75</v>
      </c>
      <c r="B131" s="29"/>
      <c r="C131" s="29"/>
      <c r="D131" s="47"/>
      <c r="E131" s="47"/>
      <c r="F131" s="60">
        <v>2000</v>
      </c>
      <c r="G131" s="60">
        <v>2000</v>
      </c>
      <c r="H131" s="60">
        <v>2000</v>
      </c>
      <c r="I131" s="60">
        <v>2000</v>
      </c>
      <c r="J131" s="60">
        <v>2000</v>
      </c>
    </row>
    <row r="132" spans="1:10" x14ac:dyDescent="0.2">
      <c r="A132" s="22" t="s">
        <v>76</v>
      </c>
      <c r="B132" s="22"/>
      <c r="C132" s="22"/>
      <c r="D132" s="49"/>
      <c r="E132" s="49"/>
      <c r="F132" s="10">
        <f ca="1">F128+F129+F130-F131</f>
        <v>1343.3090922293977</v>
      </c>
      <c r="G132" s="10">
        <f t="shared" ref="G132:J132" ca="1" si="54">G128+G129+G130-G131</f>
        <v>1354.4859667166002</v>
      </c>
      <c r="H132" s="10">
        <f t="shared" ca="1" si="54"/>
        <v>2812.3025149604373</v>
      </c>
      <c r="I132" s="10">
        <f t="shared" ca="1" si="54"/>
        <v>4495.9122813972135</v>
      </c>
      <c r="J132" s="10">
        <f t="shared" ca="1" si="54"/>
        <v>6441.136868400512</v>
      </c>
    </row>
    <row r="133" spans="1:10" ht="11.25" customHeight="1" thickBot="1" x14ac:dyDescent="0.25">
      <c r="A133" s="50" t="s">
        <v>39</v>
      </c>
      <c r="B133" s="50"/>
      <c r="C133" s="50"/>
      <c r="D133" s="51">
        <f>D71</f>
        <v>792</v>
      </c>
      <c r="E133" s="51">
        <f>E71</f>
        <v>1375.2681067344347</v>
      </c>
      <c r="F133" s="51">
        <f ca="1">MAX(0,E133-F132)</f>
        <v>31.959014505036976</v>
      </c>
      <c r="G133" s="51">
        <f t="shared" ref="G133:J133" ca="1" si="55">MAX(0,F133-G132)</f>
        <v>0</v>
      </c>
      <c r="H133" s="51">
        <f t="shared" ca="1" si="55"/>
        <v>0</v>
      </c>
      <c r="I133" s="51">
        <f t="shared" ca="1" si="55"/>
        <v>0</v>
      </c>
      <c r="J133" s="51">
        <f t="shared" ca="1" si="55"/>
        <v>0</v>
      </c>
    </row>
    <row r="134" spans="1:10" ht="5.0999999999999996" customHeight="1" x14ac:dyDescent="0.2">
      <c r="A134" s="3"/>
      <c r="B134" s="3"/>
      <c r="C134" s="3"/>
      <c r="D134" s="10"/>
      <c r="E134" s="10"/>
      <c r="F134" s="10"/>
      <c r="G134" s="10"/>
      <c r="H134" s="10"/>
      <c r="I134" s="10"/>
      <c r="J134" s="10"/>
    </row>
    <row r="135" spans="1:10" x14ac:dyDescent="0.2">
      <c r="A135" s="3" t="s">
        <v>77</v>
      </c>
      <c r="B135" s="3"/>
      <c r="C135" s="3"/>
      <c r="D135" s="10"/>
      <c r="E135" s="10"/>
      <c r="F135" s="10"/>
      <c r="G135" s="10"/>
      <c r="H135" s="10"/>
      <c r="I135" s="10"/>
      <c r="J135" s="10"/>
    </row>
    <row r="136" spans="1:10" ht="5.0999999999999996" customHeight="1" x14ac:dyDescent="0.2">
      <c r="A136" s="3"/>
      <c r="B136" s="3"/>
      <c r="C136" s="3"/>
      <c r="D136" s="10"/>
      <c r="E136" s="10"/>
      <c r="F136" s="10"/>
      <c r="G136" s="10"/>
      <c r="H136" s="10"/>
      <c r="I136" s="10"/>
      <c r="J136" s="10"/>
    </row>
    <row r="137" spans="1:10" x14ac:dyDescent="0.2">
      <c r="A137" s="29" t="s">
        <v>43</v>
      </c>
      <c r="B137" s="29"/>
      <c r="C137" s="29"/>
      <c r="D137" s="26">
        <f>D76</f>
        <v>5000</v>
      </c>
      <c r="E137" s="26">
        <f>E76</f>
        <v>4500</v>
      </c>
      <c r="F137" s="26">
        <f>E137-F138</f>
        <v>4000</v>
      </c>
      <c r="G137" s="26">
        <f t="shared" ref="G137:J137" si="56">F137-G138</f>
        <v>3500</v>
      </c>
      <c r="H137" s="26">
        <f t="shared" si="56"/>
        <v>3000</v>
      </c>
      <c r="I137" s="26">
        <f t="shared" si="56"/>
        <v>2500</v>
      </c>
      <c r="J137" s="26">
        <f t="shared" si="56"/>
        <v>2000</v>
      </c>
    </row>
    <row r="138" spans="1:10" x14ac:dyDescent="0.2">
      <c r="A138" s="29" t="s">
        <v>78</v>
      </c>
      <c r="B138" s="29"/>
      <c r="C138" s="29"/>
      <c r="D138" s="26">
        <f>D72</f>
        <v>500</v>
      </c>
      <c r="E138" s="26">
        <f>E72</f>
        <v>500</v>
      </c>
      <c r="F138" s="26">
        <f>E138</f>
        <v>500</v>
      </c>
      <c r="G138" s="26">
        <f t="shared" ref="G138:J138" si="57">F138</f>
        <v>500</v>
      </c>
      <c r="H138" s="26">
        <f t="shared" si="57"/>
        <v>500</v>
      </c>
      <c r="I138" s="26">
        <f t="shared" si="57"/>
        <v>500</v>
      </c>
      <c r="J138" s="26">
        <f t="shared" si="57"/>
        <v>500</v>
      </c>
    </row>
    <row r="139" spans="1:10" ht="5.0999999999999996" customHeight="1" x14ac:dyDescent="0.2">
      <c r="D139" s="10"/>
      <c r="E139" s="10"/>
      <c r="F139" s="10"/>
      <c r="G139" s="10"/>
      <c r="H139" s="10"/>
      <c r="I139" s="10"/>
      <c r="J139" s="10"/>
    </row>
    <row r="140" spans="1:10" x14ac:dyDescent="0.2">
      <c r="A140" s="3" t="s">
        <v>19</v>
      </c>
      <c r="B140" s="3"/>
      <c r="C140" s="3"/>
      <c r="D140" s="52"/>
      <c r="E140" s="52"/>
      <c r="F140" s="52"/>
      <c r="G140" s="52"/>
      <c r="H140" s="52"/>
      <c r="I140" s="52"/>
      <c r="J140" s="52"/>
    </row>
    <row r="141" spans="1:10" ht="5.0999999999999996" customHeight="1" x14ac:dyDescent="0.2">
      <c r="D141" s="10"/>
      <c r="E141" s="10"/>
      <c r="F141" s="10"/>
      <c r="G141" s="10"/>
      <c r="H141" s="10"/>
      <c r="I141" s="10"/>
      <c r="J141" s="10"/>
    </row>
    <row r="142" spans="1:10" x14ac:dyDescent="0.2">
      <c r="A142" s="29" t="s">
        <v>79</v>
      </c>
      <c r="B142" s="29"/>
      <c r="C142" s="29"/>
      <c r="D142" s="10"/>
      <c r="E142" s="10"/>
      <c r="F142" s="53">
        <v>0.08</v>
      </c>
      <c r="G142" s="53">
        <v>0.08</v>
      </c>
      <c r="H142" s="53">
        <v>0.08</v>
      </c>
      <c r="I142" s="53">
        <v>0.08</v>
      </c>
      <c r="J142" s="53">
        <v>0.08</v>
      </c>
    </row>
    <row r="143" spans="1:10" x14ac:dyDescent="0.2">
      <c r="A143" s="29" t="s">
        <v>80</v>
      </c>
      <c r="B143" s="29"/>
      <c r="C143" s="29"/>
      <c r="D143" s="10"/>
      <c r="E143" s="10"/>
      <c r="F143" s="53">
        <v>0.05</v>
      </c>
      <c r="G143" s="53">
        <v>0.05</v>
      </c>
      <c r="H143" s="53">
        <v>0.05</v>
      </c>
      <c r="I143" s="53">
        <v>0.05</v>
      </c>
      <c r="J143" s="53">
        <v>0.05</v>
      </c>
    </row>
    <row r="144" spans="1:10" ht="5.0999999999999996" customHeight="1" x14ac:dyDescent="0.2">
      <c r="A144" s="29"/>
      <c r="B144" s="29"/>
      <c r="C144" s="29"/>
      <c r="D144" s="10"/>
      <c r="E144" s="10"/>
      <c r="F144" s="10"/>
      <c r="G144" s="10"/>
      <c r="H144" s="10"/>
      <c r="I144" s="10"/>
      <c r="J144" s="10"/>
    </row>
    <row r="145" spans="1:10" x14ac:dyDescent="0.2">
      <c r="A145" s="29" t="s">
        <v>81</v>
      </c>
      <c r="B145" s="29"/>
      <c r="C145" s="29"/>
      <c r="D145" s="10"/>
      <c r="E145" s="10"/>
      <c r="F145" s="26">
        <f>AVERAGE(SUM(E137:E138),SUM(F137:F138))*F142</f>
        <v>380</v>
      </c>
      <c r="G145" s="26">
        <f t="shared" ref="G145:J145" si="58">AVERAGE(SUM(F137:F138),SUM(G137:G138))*G142</f>
        <v>340</v>
      </c>
      <c r="H145" s="26">
        <f t="shared" si="58"/>
        <v>300</v>
      </c>
      <c r="I145" s="26">
        <f t="shared" si="58"/>
        <v>260</v>
      </c>
      <c r="J145" s="26">
        <f t="shared" si="58"/>
        <v>220</v>
      </c>
    </row>
    <row r="146" spans="1:10" x14ac:dyDescent="0.2">
      <c r="A146" s="29" t="s">
        <v>82</v>
      </c>
      <c r="B146" s="29"/>
      <c r="C146" s="29"/>
      <c r="D146" s="10"/>
      <c r="E146" s="10"/>
      <c r="F146" s="26">
        <f ca="1">AVERAGE(E133:F133)*F143</f>
        <v>35.18067803098679</v>
      </c>
      <c r="G146" s="26">
        <f t="shared" ref="G146:J146" ca="1" si="59">AVERAGE(F133:G133)*G143</f>
        <v>0.79897536262592439</v>
      </c>
      <c r="H146" s="26">
        <f t="shared" ca="1" si="59"/>
        <v>0</v>
      </c>
      <c r="I146" s="26">
        <f t="shared" ca="1" si="59"/>
        <v>0</v>
      </c>
      <c r="J146" s="26">
        <f t="shared" ca="1" si="59"/>
        <v>0</v>
      </c>
    </row>
    <row r="147" spans="1:10" ht="5.0999999999999996" customHeight="1" x14ac:dyDescent="0.2">
      <c r="D147" s="10"/>
      <c r="E147" s="10"/>
      <c r="F147" s="10"/>
      <c r="G147" s="10"/>
      <c r="H147" s="10"/>
      <c r="I147" s="10"/>
      <c r="J147" s="10"/>
    </row>
    <row r="148" spans="1:10" ht="12" thickBot="1" x14ac:dyDescent="0.25">
      <c r="A148" s="50" t="s">
        <v>83</v>
      </c>
      <c r="B148" s="50"/>
      <c r="C148" s="50"/>
      <c r="D148" s="51"/>
      <c r="E148" s="51"/>
      <c r="F148" s="51">
        <f ca="1">F145+F146</f>
        <v>415.18067803098677</v>
      </c>
      <c r="G148" s="51">
        <f t="shared" ref="G148:J148" ca="1" si="60">G145+G146</f>
        <v>340.79897536262592</v>
      </c>
      <c r="H148" s="51">
        <f t="shared" ca="1" si="60"/>
        <v>300</v>
      </c>
      <c r="I148" s="51">
        <f t="shared" ca="1" si="60"/>
        <v>260</v>
      </c>
      <c r="J148" s="51">
        <f t="shared" ca="1" si="60"/>
        <v>220</v>
      </c>
    </row>
    <row r="149" spans="1:10" x14ac:dyDescent="0.2">
      <c r="D149" s="10"/>
      <c r="E149" s="10"/>
      <c r="F149" s="10"/>
      <c r="G149" s="10"/>
      <c r="H149" s="10"/>
      <c r="I149" s="10"/>
      <c r="J149" s="10"/>
    </row>
    <row r="150" spans="1:10" x14ac:dyDescent="0.2">
      <c r="A150" s="5" t="s">
        <v>84</v>
      </c>
      <c r="B150" s="5"/>
      <c r="C150" s="5"/>
      <c r="D150" s="6" t="str">
        <f t="shared" ref="D150:J150" si="61">D126</f>
        <v>20X1</v>
      </c>
      <c r="E150" s="6" t="str">
        <f t="shared" si="61"/>
        <v>20X2</v>
      </c>
      <c r="F150" s="6" t="str">
        <f t="shared" si="61"/>
        <v>20X3</v>
      </c>
      <c r="G150" s="6" t="str">
        <f t="shared" si="61"/>
        <v>20X4</v>
      </c>
      <c r="H150" s="6" t="str">
        <f t="shared" si="61"/>
        <v>20X5</v>
      </c>
      <c r="I150" s="6" t="str">
        <f t="shared" si="61"/>
        <v>20X6</v>
      </c>
      <c r="J150" s="6" t="str">
        <f t="shared" si="61"/>
        <v>20X7</v>
      </c>
    </row>
    <row r="151" spans="1:10" ht="5.0999999999999996" customHeight="1" x14ac:dyDescent="0.2">
      <c r="A151" s="3"/>
      <c r="B151" s="3"/>
      <c r="C151" s="3"/>
      <c r="D151" s="8"/>
      <c r="E151" s="8"/>
      <c r="F151" s="8"/>
      <c r="G151" s="8"/>
      <c r="H151" s="8"/>
      <c r="I151" s="8"/>
      <c r="J151" s="8"/>
    </row>
    <row r="152" spans="1:10" x14ac:dyDescent="0.2">
      <c r="A152" s="54" t="s">
        <v>85</v>
      </c>
      <c r="B152" s="54"/>
      <c r="C152" s="54"/>
      <c r="D152" s="26"/>
      <c r="E152" s="26"/>
      <c r="F152" s="10">
        <f>E65</f>
        <v>10932</v>
      </c>
      <c r="G152" s="10">
        <f t="shared" ref="G152:J152" si="62">F65</f>
        <v>11159.213165529469</v>
      </c>
      <c r="H152" s="10">
        <f t="shared" si="62"/>
        <v>11559.147647611884</v>
      </c>
      <c r="I152" s="10">
        <f t="shared" si="62"/>
        <v>12099.07557790254</v>
      </c>
      <c r="J152" s="10">
        <f t="shared" si="62"/>
        <v>12742.996301222263</v>
      </c>
    </row>
    <row r="153" spans="1:10" x14ac:dyDescent="0.2">
      <c r="A153" t="s">
        <v>86</v>
      </c>
      <c r="D153" s="14"/>
      <c r="E153" s="14"/>
      <c r="F153" s="48">
        <v>3500</v>
      </c>
      <c r="G153" s="48">
        <f>F153+500</f>
        <v>4000</v>
      </c>
      <c r="H153" s="48">
        <f t="shared" ref="H153:J153" si="63">G153+500</f>
        <v>4500</v>
      </c>
      <c r="I153" s="48">
        <f t="shared" si="63"/>
        <v>5000</v>
      </c>
      <c r="J153" s="48">
        <f t="shared" si="63"/>
        <v>5500</v>
      </c>
    </row>
    <row r="154" spans="1:10" ht="5.0999999999999996" customHeight="1" x14ac:dyDescent="0.2">
      <c r="D154" s="14"/>
      <c r="E154" s="14"/>
      <c r="F154" s="48"/>
      <c r="G154" s="48"/>
      <c r="H154" s="48"/>
      <c r="I154" s="48"/>
      <c r="J154" s="48"/>
    </row>
    <row r="155" spans="1:10" x14ac:dyDescent="0.2">
      <c r="A155" t="s">
        <v>87</v>
      </c>
      <c r="D155" s="55" t="s">
        <v>88</v>
      </c>
      <c r="E155" s="56"/>
      <c r="F155" s="10">
        <f>F7*F156</f>
        <v>3272.7868344705316</v>
      </c>
      <c r="G155" s="10">
        <f>G7*G156</f>
        <v>3600.0655179175851</v>
      </c>
      <c r="H155" s="10">
        <f>H7*H156</f>
        <v>3960.0720697093434</v>
      </c>
      <c r="I155" s="10">
        <f>I7*I156</f>
        <v>4356.0792766802788</v>
      </c>
      <c r="J155" s="10">
        <f>J7*J156</f>
        <v>4791.6872043483063</v>
      </c>
    </row>
    <row r="156" spans="1:10" s="58" customFormat="1" x14ac:dyDescent="0.2">
      <c r="A156" s="11" t="s">
        <v>89</v>
      </c>
      <c r="B156" s="11"/>
      <c r="C156" s="11"/>
      <c r="D156" s="57">
        <f>D40/D7</f>
        <v>3.5566539515392466E-2</v>
      </c>
      <c r="E156" s="57">
        <f>E40/E7</f>
        <v>3.5704019546782928E-2</v>
      </c>
      <c r="F156" s="57">
        <f>AVERAGE($D$156:$E$156)</f>
        <v>3.5635279531087694E-2</v>
      </c>
      <c r="G156" s="57">
        <f t="shared" ref="G156:J156" si="64">AVERAGE($D$156:$E$156)</f>
        <v>3.5635279531087694E-2</v>
      </c>
      <c r="H156" s="57">
        <f t="shared" si="64"/>
        <v>3.5635279531087694E-2</v>
      </c>
      <c r="I156" s="57">
        <f t="shared" si="64"/>
        <v>3.5635279531087694E-2</v>
      </c>
      <c r="J156" s="57">
        <f t="shared" si="64"/>
        <v>3.5635279531087694E-2</v>
      </c>
    </row>
    <row r="157" spans="1:10" ht="5.0999999999999996" customHeight="1" x14ac:dyDescent="0.2">
      <c r="D157" s="10"/>
      <c r="E157" s="10"/>
      <c r="F157" s="10"/>
      <c r="G157" s="10"/>
      <c r="H157" s="10"/>
      <c r="I157" s="10"/>
      <c r="J157" s="10"/>
    </row>
    <row r="158" spans="1:10" ht="12" thickBot="1" x14ac:dyDescent="0.25">
      <c r="A158" s="43" t="s">
        <v>90</v>
      </c>
      <c r="B158" s="43"/>
      <c r="C158" s="43"/>
      <c r="D158" s="51"/>
      <c r="E158" s="51"/>
      <c r="F158" s="51">
        <f>F152+F153-F155</f>
        <v>11159.213165529469</v>
      </c>
      <c r="G158" s="51">
        <f t="shared" ref="G158:J158" si="65">G152+G153-G155</f>
        <v>11559.147647611884</v>
      </c>
      <c r="H158" s="51">
        <f t="shared" si="65"/>
        <v>12099.07557790254</v>
      </c>
      <c r="I158" s="51">
        <f t="shared" si="65"/>
        <v>12742.996301222263</v>
      </c>
      <c r="J158" s="51">
        <f t="shared" si="65"/>
        <v>13451.30909687396</v>
      </c>
    </row>
    <row r="161" spans="1:27" x14ac:dyDescent="0.2">
      <c r="A161" s="5" t="s">
        <v>84</v>
      </c>
      <c r="B161" s="5"/>
      <c r="C161" s="5"/>
      <c r="D161" s="6" t="s">
        <v>92</v>
      </c>
      <c r="E161" s="6" t="s">
        <v>6</v>
      </c>
      <c r="F161" s="6" t="s">
        <v>7</v>
      </c>
      <c r="G161" s="6" t="s">
        <v>8</v>
      </c>
      <c r="H161" s="6" t="s">
        <v>9</v>
      </c>
      <c r="I161" s="6" t="s">
        <v>10</v>
      </c>
      <c r="J161" s="6" t="s">
        <v>11</v>
      </c>
    </row>
    <row r="162" spans="1:27" x14ac:dyDescent="0.2">
      <c r="A162" s="3"/>
      <c r="B162" s="3"/>
      <c r="C162" s="3"/>
      <c r="D162" s="87" t="s">
        <v>116</v>
      </c>
      <c r="E162" s="87" t="s">
        <v>116</v>
      </c>
      <c r="F162" s="88">
        <v>1</v>
      </c>
      <c r="G162" s="88">
        <v>2</v>
      </c>
      <c r="H162" s="88">
        <v>3</v>
      </c>
      <c r="I162" s="88">
        <v>4</v>
      </c>
      <c r="J162" s="88">
        <v>5</v>
      </c>
    </row>
    <row r="163" spans="1:27" x14ac:dyDescent="0.2">
      <c r="A163" s="58" t="s">
        <v>127</v>
      </c>
      <c r="B163" s="108" t="b">
        <v>1</v>
      </c>
      <c r="C163" s="3"/>
      <c r="D163" s="87"/>
      <c r="E163" s="87"/>
      <c r="F163" s="88"/>
      <c r="G163" s="88"/>
      <c r="H163" s="88"/>
      <c r="I163" s="88"/>
      <c r="J163" s="88"/>
    </row>
    <row r="164" spans="1:27" x14ac:dyDescent="0.2">
      <c r="A164" s="54" t="s">
        <v>85</v>
      </c>
      <c r="B164" s="54"/>
      <c r="C164" s="54"/>
      <c r="D164" s="89"/>
      <c r="E164" s="89"/>
      <c r="F164" s="100">
        <f>E65</f>
        <v>10932</v>
      </c>
      <c r="G164" s="100">
        <f>F181</f>
        <v>10212.775729328965</v>
      </c>
      <c r="H164" s="100">
        <f t="shared" ref="H164:J164" si="66">G181</f>
        <v>9421.6290315908263</v>
      </c>
      <c r="I164" s="100">
        <f t="shared" si="66"/>
        <v>8551.3676640788726</v>
      </c>
      <c r="J164" s="100">
        <f t="shared" si="66"/>
        <v>7594.0801598157232</v>
      </c>
    </row>
    <row r="165" spans="1:27" ht="3" customHeight="1" x14ac:dyDescent="0.2">
      <c r="A165" s="54"/>
      <c r="B165" s="54"/>
      <c r="C165" s="54"/>
      <c r="D165" s="89"/>
      <c r="E165" s="89"/>
      <c r="F165" s="100"/>
      <c r="G165" s="100"/>
      <c r="H165" s="100"/>
      <c r="I165" s="100"/>
      <c r="J165" s="100"/>
    </row>
    <row r="166" spans="1:27" x14ac:dyDescent="0.2">
      <c r="A166" t="s">
        <v>86</v>
      </c>
      <c r="D166" s="114">
        <v>2000</v>
      </c>
      <c r="E166" s="114">
        <v>2400</v>
      </c>
      <c r="F166" s="99">
        <f>F7*F167</f>
        <v>2553.5625637994954</v>
      </c>
      <c r="G166" s="99">
        <f t="shared" ref="G166:J166" si="67">G7*G167</f>
        <v>2808.918820179445</v>
      </c>
      <c r="H166" s="99">
        <f t="shared" si="67"/>
        <v>3089.8107021973897</v>
      </c>
      <c r="I166" s="99">
        <f t="shared" si="67"/>
        <v>3398.7917724171289</v>
      </c>
      <c r="J166" s="99">
        <f t="shared" si="67"/>
        <v>3738.6709496588423</v>
      </c>
    </row>
    <row r="167" spans="1:27" x14ac:dyDescent="0.2">
      <c r="D167" s="115">
        <f>D166/D7</f>
        <v>2.6862945253317574E-2</v>
      </c>
      <c r="E167" s="115">
        <f>E166/E7</f>
        <v>2.8745269007809132E-2</v>
      </c>
      <c r="F167" s="113">
        <f>AVERAGE($D$167:$E$167)</f>
        <v>2.7804107130563353E-2</v>
      </c>
      <c r="G167" s="113">
        <f t="shared" ref="G167:J167" si="68">AVERAGE($D$167:$E$167)</f>
        <v>2.7804107130563353E-2</v>
      </c>
      <c r="H167" s="113">
        <f t="shared" si="68"/>
        <v>2.7804107130563353E-2</v>
      </c>
      <c r="I167" s="113">
        <f t="shared" si="68"/>
        <v>2.7804107130563353E-2</v>
      </c>
      <c r="J167" s="113">
        <f t="shared" si="68"/>
        <v>2.7804107130563353E-2</v>
      </c>
    </row>
    <row r="168" spans="1:27" ht="3" customHeight="1" x14ac:dyDescent="0.2">
      <c r="D168" s="121"/>
      <c r="E168" s="121"/>
      <c r="F168" s="113"/>
      <c r="G168" s="113"/>
      <c r="H168" s="113"/>
      <c r="I168" s="113"/>
      <c r="J168" s="113"/>
    </row>
    <row r="169" spans="1:27" x14ac:dyDescent="0.2">
      <c r="A169" s="11"/>
      <c r="B169" s="117"/>
      <c r="C169" s="118" t="s">
        <v>120</v>
      </c>
      <c r="F169" s="110"/>
      <c r="G169" s="110"/>
      <c r="H169" s="110"/>
      <c r="I169" s="110"/>
      <c r="J169" s="110"/>
    </row>
    <row r="170" spans="1:27" x14ac:dyDescent="0.2">
      <c r="A170" s="76" t="s">
        <v>121</v>
      </c>
      <c r="B170" s="119">
        <v>10</v>
      </c>
      <c r="C170" s="120">
        <f>F166</f>
        <v>2553.5625637994954</v>
      </c>
      <c r="F170" s="109">
        <f>MIN($C$170/$B$170,$C$170-SUM($E170:E170))*IF($B$163,0.5,1)</f>
        <v>127.67812818997477</v>
      </c>
      <c r="G170" s="109">
        <f>MIN($C$170/$B$170,$C$170-SUM($E170:F170))</f>
        <v>255.35625637994954</v>
      </c>
      <c r="H170" s="109">
        <f>MIN($C$170/$B$170,$C$170-SUM($E170:G170))</f>
        <v>255.35625637994954</v>
      </c>
      <c r="I170" s="109">
        <f>MIN($C$170/$B$170,$C$170-SUM($E170:H170))</f>
        <v>255.35625637994954</v>
      </c>
      <c r="J170" s="109">
        <f>MIN($C$170/$B$170,$C$170-SUM($E170:I170))</f>
        <v>255.35625637994954</v>
      </c>
      <c r="K170" s="101"/>
      <c r="L170" s="101"/>
      <c r="M170" s="101"/>
      <c r="N170" s="101"/>
      <c r="O170" s="101"/>
      <c r="P170" s="101"/>
      <c r="Q170" s="101"/>
      <c r="R170" s="101"/>
      <c r="S170" s="101"/>
      <c r="T170" s="101"/>
      <c r="U170" s="94"/>
    </row>
    <row r="171" spans="1:27" x14ac:dyDescent="0.2">
      <c r="A171" s="76" t="s">
        <v>122</v>
      </c>
      <c r="B171" s="119">
        <v>10</v>
      </c>
      <c r="C171" s="120">
        <f>G166</f>
        <v>2808.918820179445</v>
      </c>
      <c r="F171" s="110"/>
      <c r="G171" s="111">
        <f>MIN($C$171/$B$171,$C$171-SUM($E171:F171))*IF($B$163,0.5,1)</f>
        <v>140.44594100897226</v>
      </c>
      <c r="H171" s="111">
        <f>MIN($C$171/$B$171,$C$171-SUM($E171:G171))</f>
        <v>280.89188201794451</v>
      </c>
      <c r="I171" s="111">
        <f>MIN($C$171/$B$171,$C$171-SUM($E171:H171))</f>
        <v>280.89188201794451</v>
      </c>
      <c r="J171" s="111">
        <f>MIN($C$171/$B$171,$C$171-SUM($E171:I171))</f>
        <v>280.89188201794451</v>
      </c>
      <c r="K171" s="103"/>
      <c r="L171" s="103"/>
      <c r="M171" s="103"/>
      <c r="N171" s="103"/>
      <c r="O171" s="103"/>
      <c r="P171" s="103"/>
      <c r="Q171" s="103"/>
      <c r="R171" s="103"/>
      <c r="S171" s="103"/>
      <c r="T171" s="103"/>
      <c r="U171" s="103"/>
      <c r="V171" s="103"/>
      <c r="W171" s="103"/>
      <c r="X171" s="103"/>
      <c r="Y171" s="103"/>
      <c r="Z171" s="103"/>
    </row>
    <row r="172" spans="1:27" x14ac:dyDescent="0.2">
      <c r="A172" s="76" t="s">
        <v>123</v>
      </c>
      <c r="B172" s="119">
        <v>10</v>
      </c>
      <c r="C172" s="120">
        <f>H166</f>
        <v>3089.8107021973897</v>
      </c>
      <c r="F172" s="110"/>
      <c r="G172" s="109"/>
      <c r="H172" s="109">
        <f>MIN($C$172/$B$172,$C$172-SUM($E172:G172))*IF($B$163,0.5,1)</f>
        <v>154.49053510986948</v>
      </c>
      <c r="I172" s="109">
        <f>MIN($C$172/$B$172,$C$172-SUM($E172:H172))</f>
        <v>308.98107021973897</v>
      </c>
      <c r="J172" s="109">
        <f>MIN($C$172/$B$172,$C$172-SUM($E172:I172))</f>
        <v>308.98107021973897</v>
      </c>
      <c r="K172" s="102"/>
      <c r="L172" s="102"/>
      <c r="M172" s="102"/>
      <c r="N172" s="102"/>
      <c r="O172" s="102"/>
      <c r="P172" s="102"/>
      <c r="Q172" s="102"/>
      <c r="R172" s="102"/>
      <c r="S172" s="102"/>
      <c r="T172" s="102"/>
      <c r="U172" s="102"/>
      <c r="V172" s="102"/>
      <c r="W172" s="102"/>
      <c r="X172" s="102"/>
      <c r="Y172" s="102"/>
      <c r="Z172" s="102"/>
      <c r="AA172" s="102"/>
    </row>
    <row r="173" spans="1:27" x14ac:dyDescent="0.2">
      <c r="A173" s="76" t="s">
        <v>124</v>
      </c>
      <c r="B173" s="119">
        <v>10</v>
      </c>
      <c r="C173" s="120">
        <f>I166</f>
        <v>3398.7917724171289</v>
      </c>
      <c r="F173" s="110"/>
      <c r="G173" s="109"/>
      <c r="H173" s="109"/>
      <c r="I173" s="109">
        <f>MIN($C$173/$B$173,$C$173-SUM($E173:H173))*IF($B$163,0.5,1)</f>
        <v>169.93958862085645</v>
      </c>
      <c r="J173" s="109">
        <f>MIN($C$173/$B$173,$C$173-SUM($E173:I173))</f>
        <v>339.87917724171291</v>
      </c>
    </row>
    <row r="174" spans="1:27" x14ac:dyDescent="0.2">
      <c r="A174" s="76" t="s">
        <v>125</v>
      </c>
      <c r="B174" s="119">
        <v>10</v>
      </c>
      <c r="C174" s="120">
        <f>J166</f>
        <v>3738.6709496588423</v>
      </c>
      <c r="F174" s="110"/>
      <c r="G174" s="109"/>
      <c r="H174" s="109"/>
      <c r="I174" s="109"/>
      <c r="J174" s="109">
        <f>MIN($C$174/$B$174,$C$174-SUM($E174:I174))*IF($B$163,0.5,1)</f>
        <v>186.93354748294212</v>
      </c>
    </row>
    <row r="175" spans="1:27" ht="3" customHeight="1" x14ac:dyDescent="0.2">
      <c r="A175" s="11"/>
      <c r="B175" s="126"/>
      <c r="C175" s="120"/>
      <c r="F175" s="110"/>
      <c r="G175" s="109"/>
      <c r="H175" s="109"/>
      <c r="I175" s="109"/>
      <c r="J175" s="109"/>
    </row>
    <row r="176" spans="1:27" x14ac:dyDescent="0.2">
      <c r="A176" s="107" t="s">
        <v>131</v>
      </c>
      <c r="B176" s="127"/>
      <c r="C176" s="128"/>
      <c r="D176" s="39"/>
      <c r="E176" s="39"/>
      <c r="F176" s="129">
        <f>F170</f>
        <v>127.67812818997477</v>
      </c>
      <c r="G176" s="129">
        <f>G170+G171</f>
        <v>395.8021973889218</v>
      </c>
      <c r="H176" s="129">
        <f>H170+H171+H172</f>
        <v>690.73867350776356</v>
      </c>
      <c r="I176" s="129">
        <f>I170+I171+I172+I173</f>
        <v>1015.1687972384896</v>
      </c>
      <c r="J176" s="129">
        <f>J170+J171+J172+J173+J174</f>
        <v>1372.0419333422883</v>
      </c>
    </row>
    <row r="177" spans="1:10" x14ac:dyDescent="0.2">
      <c r="A177" s="125" t="s">
        <v>132</v>
      </c>
      <c r="B177" s="126"/>
      <c r="C177" s="120"/>
      <c r="F177" s="124">
        <f>F178-F176</f>
        <v>3145.1087062805568</v>
      </c>
      <c r="G177" s="124">
        <f t="shared" ref="G177:J177" si="69">G178-G176</f>
        <v>3204.2633205286634</v>
      </c>
      <c r="H177" s="124">
        <f t="shared" si="69"/>
        <v>3269.3333962015799</v>
      </c>
      <c r="I177" s="124">
        <f t="shared" si="69"/>
        <v>3340.910479441789</v>
      </c>
      <c r="J177" s="124">
        <f t="shared" si="69"/>
        <v>3419.645271006018</v>
      </c>
    </row>
    <row r="178" spans="1:10" x14ac:dyDescent="0.2">
      <c r="A178" s="107" t="s">
        <v>126</v>
      </c>
      <c r="B178" s="90"/>
      <c r="C178" s="90"/>
      <c r="D178" s="91"/>
      <c r="E178" s="92"/>
      <c r="F178" s="104">
        <f>F179*F7</f>
        <v>3272.7868344705316</v>
      </c>
      <c r="G178" s="104">
        <f>G179*G7</f>
        <v>3600.0655179175851</v>
      </c>
      <c r="H178" s="104">
        <f>H179*H7</f>
        <v>3960.0720697093434</v>
      </c>
      <c r="I178" s="104">
        <f>I179*I7</f>
        <v>4356.0792766802788</v>
      </c>
      <c r="J178" s="104">
        <f>J179*J7</f>
        <v>4791.6872043483063</v>
      </c>
    </row>
    <row r="179" spans="1:10" ht="11.25" customHeight="1" x14ac:dyDescent="0.2">
      <c r="A179" s="11"/>
      <c r="B179" s="115">
        <f>D40/D7</f>
        <v>3.5566539515392466E-2</v>
      </c>
      <c r="C179" s="115">
        <f>E40/E7</f>
        <v>3.5704019546782928E-2</v>
      </c>
      <c r="E179" s="123"/>
      <c r="F179" s="121">
        <f>AVERAGE($B$179:$C$179)</f>
        <v>3.5635279531087694E-2</v>
      </c>
      <c r="G179" s="121">
        <f t="shared" ref="G179:J179" si="70">AVERAGE($B$179:$C$179)</f>
        <v>3.5635279531087694E-2</v>
      </c>
      <c r="H179" s="121">
        <f t="shared" si="70"/>
        <v>3.5635279531087694E-2</v>
      </c>
      <c r="I179" s="121">
        <f t="shared" si="70"/>
        <v>3.5635279531087694E-2</v>
      </c>
      <c r="J179" s="121">
        <f t="shared" si="70"/>
        <v>3.5635279531087694E-2</v>
      </c>
    </row>
    <row r="180" spans="1:10" ht="11.25" customHeight="1" x14ac:dyDescent="0.2">
      <c r="A180" s="11"/>
      <c r="B180" s="130" t="s">
        <v>133</v>
      </c>
      <c r="C180" s="131"/>
      <c r="E180" s="123"/>
      <c r="F180" s="121"/>
      <c r="G180" s="121"/>
      <c r="H180" s="121"/>
      <c r="I180" s="121"/>
      <c r="J180" s="121"/>
    </row>
    <row r="181" spans="1:10" ht="12" thickBot="1" x14ac:dyDescent="0.25">
      <c r="A181" s="43" t="s">
        <v>90</v>
      </c>
      <c r="B181" s="43"/>
      <c r="C181" s="43"/>
      <c r="D181" s="51"/>
      <c r="E181" s="51"/>
      <c r="F181" s="105">
        <f>F164+F166-F178</f>
        <v>10212.775729328965</v>
      </c>
      <c r="G181" s="105">
        <f>G164+G166-G178</f>
        <v>9421.6290315908263</v>
      </c>
      <c r="H181" s="105">
        <f>H164+H166-H178</f>
        <v>8551.3676640788726</v>
      </c>
      <c r="I181" s="105">
        <f>I164+I166-I178</f>
        <v>7594.0801598157232</v>
      </c>
      <c r="J181" s="105">
        <f>J164+J166-J178</f>
        <v>6541.0639051262597</v>
      </c>
    </row>
    <row r="182" spans="1:10" x14ac:dyDescent="0.2">
      <c r="A182" s="132" t="s">
        <v>128</v>
      </c>
      <c r="F182" s="113">
        <f>F178/F181</f>
        <v>0.32046007091605561</v>
      </c>
      <c r="G182" s="113">
        <f>G178/G181</f>
        <v>0.38210648135757902</v>
      </c>
      <c r="H182" s="113">
        <f>H178/H181</f>
        <v>0.46309224737747379</v>
      </c>
      <c r="I182" s="113">
        <f>I178/I181</f>
        <v>0.57361512981263851</v>
      </c>
      <c r="J182" s="113">
        <f>J178/J181</f>
        <v>0.73255471492841406</v>
      </c>
    </row>
    <row r="183" spans="1:10" x14ac:dyDescent="0.2">
      <c r="A183" s="132" t="s">
        <v>129</v>
      </c>
      <c r="F183" s="113">
        <f>F178/F166</f>
        <v>1.2816552376147341</v>
      </c>
      <c r="G183" s="113">
        <f>G178/G166</f>
        <v>1.2816552376147341</v>
      </c>
      <c r="H183" s="113">
        <f>H178/H166</f>
        <v>1.2816552376147339</v>
      </c>
      <c r="I183" s="113">
        <f>I178/I166</f>
        <v>1.2816552376147341</v>
      </c>
      <c r="J183" s="113">
        <f>J178/J166</f>
        <v>1.2816552376147339</v>
      </c>
    </row>
  </sheetData>
  <printOptions horizontalCentered="1"/>
  <pageMargins left="0.7" right="0.7" top="0.75" bottom="0.75" header="0.3" footer="0.3"/>
  <pageSetup paperSize="5" scale="67" orientation="portrait" r:id="rId1"/>
  <rowBreaks count="1" manualBreakCount="1">
    <brk id="92" max="7"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B5C9-7263-438E-B4C5-6C1776379798}">
  <dimension ref="A1"/>
  <sheetViews>
    <sheetView workbookViewId="0"/>
  </sheetViews>
  <sheetFormatPr defaultRowHeight="11.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Income Statement</vt:lpstr>
      <vt:lpstr>Balance Sheet</vt:lpstr>
      <vt:lpstr>Basic-IFS </vt:lpstr>
      <vt:lpstr>IFS-scenario selectors</vt:lpstr>
      <vt:lpstr>IFS-with extended PPE Schedule </vt:lpstr>
      <vt:lpstr>IFS-PPE case 2</vt:lpstr>
      <vt:lpstr>IFS-PPE SYD</vt:lpstr>
      <vt:lpstr>IFS-PPE case 3</vt:lpstr>
      <vt:lpstr>Sheet2</vt:lpstr>
      <vt:lpstr>'Balance Sheet'!Print_Area</vt:lpstr>
      <vt:lpstr>'Basic-IFS '!Print_Area</vt:lpstr>
      <vt:lpstr>'IFS-PPE case 2'!Print_Area</vt:lpstr>
      <vt:lpstr>'IFS-PPE case 3'!Print_Area</vt:lpstr>
      <vt:lpstr>'IFS-PPE SYD'!Print_Area</vt:lpstr>
      <vt:lpstr>'IFS-scenario selectors'!Print_Area</vt:lpstr>
      <vt:lpstr>'IFS-with extended PPE Schedule '!Print_Area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dc:creator>
  <cp:lastModifiedBy>Samuel</cp:lastModifiedBy>
  <cp:lastPrinted>2019-12-31T01:01:25Z</cp:lastPrinted>
  <dcterms:created xsi:type="dcterms:W3CDTF">2019-12-22T23:11:59Z</dcterms:created>
  <dcterms:modified xsi:type="dcterms:W3CDTF">2020-01-03T23:02:36Z</dcterms:modified>
</cp:coreProperties>
</file>