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illtop.Systems\HTHShare\Users\Peter Lynch\Peter_HCP\ASM\"/>
    </mc:Choice>
  </mc:AlternateContent>
  <bookViews>
    <workbookView xWindow="0" yWindow="0" windowWidth="19455" windowHeight="10170"/>
  </bookViews>
  <sheets>
    <sheet name="Pref Schedule" sheetId="1" r:id="rId1"/>
    <sheet name="Horizontal" sheetId="6" r:id="rId2"/>
  </sheets>
  <externalReferences>
    <externalReference r:id="rId3"/>
    <externalReference r:id="rId4"/>
    <externalReference r:id="rId5"/>
  </externalReferences>
  <definedNames>
    <definedName name="__123Graph_D" hidden="1">#REF!</definedName>
    <definedName name="_8wrn.²Ä1­Ó¤ë1_Ü20¤H." hidden="1">{#N/A,#N/A,FALSE,"²Ä1­Ó¤ë"}</definedName>
    <definedName name="_A11" hidden="1">{#N/A,#N/A,FALSE,"Umsatz 99";#N/A,#N/A,FALSE,"ER 99 "}</definedName>
    <definedName name="_c" hidden="1">{"Fiesta Facer Page",#N/A,FALSE,"Q_C_S";"Fiesta Main Page",#N/A,FALSE,"V_L";"Fiesta 95BP Struct",#N/A,FALSE,"StructBP";"Fiesta Post 95BP Struct",#N/A,FALSE,"AdjStructBP"}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DF_Activity_By_Tier_Range" hidden="1">#REF!</definedName>
    <definedName name="ADF_Activity_Detail_Range" hidden="1">#REF!</definedName>
    <definedName name="ADF_Fund_Report_Range" hidden="1">#REF!</definedName>
    <definedName name="Aex_Amb_MDC_Range" hidden="1">#REF!</definedName>
    <definedName name="Aex_Experience_by_Tier_Range" hidden="1">#REF!</definedName>
    <definedName name="Aex_IP_MDC_Range" hidden="1">#REF!</definedName>
    <definedName name="Aex_Medical_Cost_Category_Range" hidden="1">#REF!</definedName>
    <definedName name="Aex_Professional_Experience_Range" hidden="1">#REF!</definedName>
    <definedName name="AHF_Activity_By_Tier_Range" hidden="1">#REF!</definedName>
    <definedName name="AHF_Activity_Detail_Range" hidden="1">#REF!</definedName>
    <definedName name="AHF_Fund_Report_Range" hidden="1">#REF!</definedName>
    <definedName name="AHF_Medical_by_Family_Range" hidden="1">#REF!</definedName>
    <definedName name="AHF_Medical_by_Member_Range" hidden="1">#REF!</definedName>
    <definedName name="AHF_Medical_Cost_Category_Range" hidden="1">#REF!</definedName>
    <definedName name="AHF_Medical_Demographics_Range" hidden="1">#REF!</definedName>
    <definedName name="AHF_Medical_Key_Statistics_Range" hidden="1">#REF!</definedName>
    <definedName name="AHF_Rx_Demographics_Range" hidden="1">#REF!</definedName>
    <definedName name="AHF_Rx_Key_Statistics_Range" hidden="1">#REF!</definedName>
    <definedName name="AHFFamilyDollarsCurr" hidden="1">#REF!</definedName>
    <definedName name="Beg_Balance">'Pref Schedule'!$D$29:$D$151</definedName>
    <definedName name="BOB_Dental_allowed_amt_prior" hidden="1">'[2]ePSM BOB Data Page'!#REF!</definedName>
    <definedName name="BOB_Dental_basic_paid_amt_prior" hidden="1">'[2]ePSM BOB Data Page'!#REF!</definedName>
    <definedName name="BOB_Dental_basic_svcs_prior" hidden="1">'[2]ePSM BOB Data Page'!#REF!</definedName>
    <definedName name="BOB_Dental_cob_amt_prior" hidden="1">'[2]ePSM BOB Data Page'!#REF!</definedName>
    <definedName name="BOB_Dental_coinsurance_amt_prior" hidden="1">'[2]ePSM BOB Data Page'!#REF!</definedName>
    <definedName name="BOB_Dental_deductible_amt_prior" hidden="1">'[2]ePSM BOB Data Page'!#REF!</definedName>
    <definedName name="BOB_Dental_major_paid_amt_prior" hidden="1">'[2]ePSM BOB Data Page'!#REF!</definedName>
    <definedName name="BOB_Dental_major_svcs_prior" hidden="1">'[2]ePSM BOB Data Page'!#REF!</definedName>
    <definedName name="BOB_Dental_network_paid_amt_prior" hidden="1">'[2]ePSM BOB Data Page'!#REF!</definedName>
    <definedName name="BOB_Dental_orthodonic_paid_amt_prior" hidden="1">'[2]ePSM BOB Data Page'!#REF!</definedName>
    <definedName name="BOB_Dental_orthodonic_svcs_prior" hidden="1">'[2]ePSM BOB Data Page'!#REF!</definedName>
    <definedName name="BOB_Dental_other_paid_amt_prior" hidden="1">'[2]ePSM BOB Data Page'!#REF!</definedName>
    <definedName name="BOB_Dental_other_svcs_prior" hidden="1">'[2]ePSM BOB Data Page'!#REF!</definedName>
    <definedName name="BOB_Dental_paid_amt_prior" hidden="1">'[2]ePSM BOB Data Page'!#REF!</definedName>
    <definedName name="BOB_Dental_preventative_paid_amt_prior" hidden="1">'[2]ePSM BOB Data Page'!#REF!</definedName>
    <definedName name="BOB_Dental_preventative_svcs_prior" hidden="1">'[2]ePSM BOB Data Page'!#REF!</definedName>
    <definedName name="BOB_Med_allowed_amt_curr" hidden="1">'[2]ePSM BOB Data Page'!#REF!</definedName>
    <definedName name="BOB_Med_allowed_amt_prior" hidden="1">'[2]ePSM BOB Data Page'!#REF!</definedName>
    <definedName name="BOB_Med_paid_amt_amb_surgeries_prior" hidden="1">'[2]ePSM BOB Data Page'!#REF!</definedName>
    <definedName name="BOB_Med_paid_amt_amb_visits_prior" hidden="1">'[2]ePSM BOB Data Page'!#REF!</definedName>
    <definedName name="BOB_Med_paid_amt_er_visits_prior" hidden="1">'[2]ePSM BOB Data Page'!#REF!</definedName>
    <definedName name="BOB_Med_paid_amt_home_health_prior" hidden="1">'[2]ePSM BOB Data Page'!#REF!</definedName>
    <definedName name="BOB_Med_paid_amt_inp_days_prior" hidden="1">'[2]ePSM BOB Data Page'!#REF!</definedName>
    <definedName name="BOB_Med_paid_amt_inp_surgeries_prior" hidden="1">'[2]ePSM BOB Data Page'!#REF!</definedName>
    <definedName name="BOB_Med_paid_amt_lab_serv_prior" hidden="1">'[2]ePSM BOB Data Page'!#REF!</definedName>
    <definedName name="BOB_Med_paid_amt_med_rx_prior" hidden="1">'[2]ePSM BOB Data Page'!#REF!</definedName>
    <definedName name="BOB_Med_paid_amt_med_visits_prior" hidden="1">'[2]ePSM BOB Data Page'!#REF!</definedName>
    <definedName name="BOB_Med_paid_amt_mental_health_prior" hidden="1">'[2]ePSM BOB Data Page'!#REF!</definedName>
    <definedName name="BOB_Med_paid_amt_misc_med_prior" hidden="1">'[2]ePSM BOB Data Page'!#REF!</definedName>
    <definedName name="BOB_Med_paid_amt_office_surgeries_prior" hidden="1">'[2]ePSM BOB Data Page'!#REF!</definedName>
    <definedName name="BOB_Med_paid_amt_prim_off_visits_prior" hidden="1">'[2]ePSM BOB Data Page'!#REF!</definedName>
    <definedName name="BOB_Med_paid_amt_rad_serv_prior" hidden="1">'[2]ePSM BOB Data Page'!#REF!</definedName>
    <definedName name="BOB_Med_paid_amt_spec_office_visits_prior" hidden="1">'[2]ePSM BOB Data Page'!#REF!</definedName>
    <definedName name="BOB_Med_paid_encounter_lab_rad_prior" hidden="1">'[2]ePSM BOB Data Page'!#REF!</definedName>
    <definedName name="BOB_Med_paid_encounter_other_prior" hidden="1">'[2]ePSM BOB Data Page'!#REF!</definedName>
    <definedName name="BOB_Med_paid_encounter_prim_phys_prior" hidden="1">'[2]ePSM BOB Data Page'!#REF!</definedName>
    <definedName name="BOB_Med_paid_encounter_spec_phys_prior" hidden="1">'[2]ePSM BOB Data Page'!#REF!</definedName>
    <definedName name="BOB_Med_paid_other_prior" hidden="1">'[2]ePSM BOB Data Page'!#REF!</definedName>
    <definedName name="BrandAverageCopay" hidden="1">'[2]Rx Key Stat by Generic page'!#REF!</definedName>
    <definedName name="BrandMultiAverageCopay" hidden="1">'[2]Rx Key Stat by Generic page'!#REF!</definedName>
    <definedName name="Cash_Div">'Pref Schedule'!$F$29:$F$151</definedName>
    <definedName name="Check_For_Account_Selection" hidden="1">'[2]ePSM Header Data Page'!#REF!</definedName>
    <definedName name="Check_For_Plan_Selection" hidden="1">'[2]ePSM Header Data Page'!#REF!</definedName>
    <definedName name="Check_Template_Type" hidden="1">'[2]ePSM Header Data Page'!#REF!</definedName>
    <definedName name="CIQWBGuid" hidden="1">"00e3844d-4857-4b80-a90c-880df7b13059"</definedName>
    <definedName name="CommunityRatedRow23Row27SIKeyStats" hidden="1">#REF!</definedName>
    <definedName name="Cost_Sharing_Analysis_Dental_Range" hidden="1">#REF!</definedName>
    <definedName name="DA_Accumulator_Range" hidden="1">'[2]Data Availability page'!#REF!</definedName>
    <definedName name="DA_Dental_Range" hidden="1">'[2]Data Availability page'!#REF!</definedName>
    <definedName name="Demographics_Dental_Range" hidden="1">#REF!</definedName>
    <definedName name="Demographics_Medical_Range" hidden="1">#REF!</definedName>
    <definedName name="DrillDownBOBSIKeyStats" hidden="1">#REF!</definedName>
    <definedName name="DrillDownRow17Row27SIKeyStats" hidden="1">#REF!</definedName>
    <definedName name="End_Balance">'Pref Schedule'!$J$29:$J$151</definedName>
    <definedName name="End_Date">'Pref Schedule'!$L$29:$L$151</definedName>
    <definedName name="ePSM_Dental_Graph_Page" hidden="1">#REF!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40959.459224537</definedName>
    <definedName name="EV__LOCKEDCVW__FINANCIALS" hidden="1">"Balance_Sheet,ACTUAL,All_Companies,All_Sources,H_P_Express,2012.TOTAL,Periodic,"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134217751</definedName>
    <definedName name="EV__WBVERSION__" hidden="1">0</definedName>
    <definedName name="EV__WSINFO__" hidden="1">"Tiguan"</definedName>
    <definedName name="Financial_Overview_Dental_Range" hidden="1">#REF!</definedName>
    <definedName name="FOV_01_Range" hidden="1">#REF!</definedName>
    <definedName name="FOV_02_Range" hidden="1">#REF!</definedName>
    <definedName name="FOV_03_Range" hidden="1">#REF!</definedName>
    <definedName name="FOV_04_Range" hidden="1">#REF!</definedName>
    <definedName name="FOV_05_Range" hidden="1">#REF!</definedName>
    <definedName name="FOV_06_Range" hidden="1">#REF!</definedName>
    <definedName name="FOV_07_Range" hidden="1">#REF!</definedName>
    <definedName name="FOV_08_Range" hidden="1">#REF!</definedName>
    <definedName name="FOV_09_Range" hidden="1">#REF!</definedName>
    <definedName name="FOV_10_Range" hidden="1">#REF!</definedName>
    <definedName name="FOV_11_Range" hidden="1">#REF!</definedName>
    <definedName name="FOV_12_Range" hidden="1">#REF!</definedName>
    <definedName name="FOV_13_Range" hidden="1">#REF!</definedName>
    <definedName name="FOV_14_Range" hidden="1">#REF!</definedName>
    <definedName name="FOV_15_Range" hidden="1">#REF!</definedName>
    <definedName name="FOV_30_Range" hidden="1">#REF!</definedName>
    <definedName name="FOV_40_Range" hidden="1">#REF!</definedName>
    <definedName name="FOV_41_Range" hidden="1">#REF!</definedName>
    <definedName name="FOV_42_Range" hidden="1">#REF!</definedName>
    <definedName name="FOV_43_Range" hidden="1">#REF!</definedName>
    <definedName name="FOV_44_Range" hidden="1">#REF!</definedName>
    <definedName name="FOV_45_Range" hidden="1">#REF!</definedName>
    <definedName name="FOV_46_Range" hidden="1">#REF!</definedName>
    <definedName name="FOV_47_Range" hidden="1">#REF!</definedName>
    <definedName name="FOV_48_Range" hidden="1">#REF!</definedName>
    <definedName name="FOV_49_Range" hidden="1">#REF!</definedName>
    <definedName name="FOV_50_Range" hidden="1">#REF!</definedName>
    <definedName name="FOV_51_Range" hidden="1">#REF!</definedName>
    <definedName name="FOV_52_Range" hidden="1">#REF!</definedName>
    <definedName name="FOV_53_Range" hidden="1">#REF!</definedName>
    <definedName name="FOV_54_Range" hidden="1">#REF!</definedName>
    <definedName name="FOV_55_Range" hidden="1">#REF!</definedName>
    <definedName name="FOV_56_Range" hidden="1">#REF!</definedName>
    <definedName name="FOV_57_Range" hidden="1">#REF!</definedName>
    <definedName name="FOV_58_Range" hidden="1">#REF!</definedName>
    <definedName name="FOV_59_Range" hidden="1">#REF!</definedName>
    <definedName name="FOV_68_Range" hidden="1">#REF!</definedName>
    <definedName name="FOV_69_Range" hidden="1">#REF!</definedName>
    <definedName name="FOV_70_Range" hidden="1">#REF!</definedName>
    <definedName name="FOV_71_Range" hidden="1">#REF!</definedName>
    <definedName name="FOV_72_Range" hidden="1">#REF!</definedName>
    <definedName name="FOV_73_Range" hidden="1">#REF!</definedName>
    <definedName name="FOV_74_Range" hidden="1">#REF!</definedName>
    <definedName name="FOV_75_Range" hidden="1">#REF!</definedName>
    <definedName name="FOV_76_Range" hidden="1">#REF!</definedName>
    <definedName name="FOV_99_Range" hidden="1">#REF!</definedName>
    <definedName name="FOV_DN_Range" hidden="1">#REF!</definedName>
    <definedName name="FOV_RX_Range" hidden="1">#REF!</definedName>
    <definedName name="FOV_SI_Dental_Range" hidden="1">#REF!</definedName>
    <definedName name="FOV_SI_Pharmacy_Range" hidden="1">#REF!</definedName>
    <definedName name="FOV_SI_Product_01_Range" hidden="1">#REF!</definedName>
    <definedName name="FOV_SI_Product_05_Range" hidden="1">#REF!</definedName>
    <definedName name="FundCode" hidden="1">'[2]ePSM Header Data Page'!#REF!</definedName>
    <definedName name="GenericAverageCopay" hidden="1">'[2]Rx Key Stat by Generic page'!#REF!</definedName>
    <definedName name="hpd_hard_coded_bob" hidden="1">'[2]HPD page'!#REF!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ID" hidden="1">"c13756"</definedName>
    <definedName name="IQ_BOARD_MEMBER_MAIN_FAX" hidden="1">"c15174"</definedName>
    <definedName name="IQ_BOARD_MEMBER_MAIN_PHONE" hidden="1">"c15173"</definedName>
    <definedName name="IQ_BOARD_MEMBER_OFFICE_ADDRESS" hidden="1">"c15172"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S_BASIC" hidden="1">"c16189"</definedName>
    <definedName name="IQ_DISTRIBUTABLE_CASH_SHARES_DILUTED" hidden="1">"c16190"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HOMEBUILDING_SALES" hidden="1">"c15815"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HOMEBUILDING_SALES" hidden="1">"c15816"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ACT_REV_CIQ" hidden="1">"c3666"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OOTNOTE" hidden="1">"c4540"</definedName>
    <definedName name="IQ_EST_FOOTNOTE_CIQ" hidden="1">"c12022"</definedName>
    <definedName name="IQ_EST_NAV_DIFF" hidden="1">"c1895"</definedName>
    <definedName name="IQ_EST_NAV_SURPRISE_PERCENT" hidden="1">"c1896"</definedName>
    <definedName name="IQ_EST_NEXT_EARNINGS_DATE" hidden="1">"c13591"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SOLD" hidden="1">"c2256"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" hidden="1">"c4435"</definedName>
    <definedName name="IQ_FFO_ADJ_ACT_OR_EST_CIQ" hidden="1">"c4960"</definedName>
    <definedName name="IQ_FFO_DILUTED" hidden="1">"c16186"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S_BASIC" hidden="1">"c16185"</definedName>
    <definedName name="IQ_FFO_SHARES_DILUTED" hidden="1">"c16187"</definedName>
    <definedName name="IQ_FFO_STDDEV_EST" hidden="1">"c422"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NAMES_REVISION_DATE_" hidden="1">42195.5909259259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RE" hidden="1">"c16011"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FFIEC" hidden="1">"c13034"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"c2850"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ID" hidden="1">"c13755"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ISION_DATE_" hidden="1">39993.7036574074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FIC_ALLOWANCE" hidden="1">"c15247"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"c2857"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"c15789"</definedName>
    <definedName name="IQ_VOICE_SUB_TOTAL_HOMES_PASSED" hidden="1">"c15770"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6" hidden="1">"$B$7:$B$257"</definedName>
    <definedName name="IQRC7" hidden="1">"$C$8:$C$1266"</definedName>
    <definedName name="IQRC9" hidden="1">"$C$10:$C$1268"</definedName>
    <definedName name="Key_Statistics_Dental_Range" hidden="1">#REF!</definedName>
    <definedName name="Key_Statistics_Medical_Range" hidden="1">#REF!</definedName>
    <definedName name="lookup_report_name" hidden="1">'[2]ePSM Header Data Page'!#REF!</definedName>
    <definedName name="Low_Threshold" hidden="1">'[2]Med Cat - Curr page'!#REF!</definedName>
    <definedName name="Med_admin_savings_amt_curr" hidden="1">'[2]ePSM Medical Data Page'!#REF!</definedName>
    <definedName name="Med_admin_savings_amt_prior" hidden="1">'[2]ePSM Medical Data Page'!#REF!</definedName>
    <definedName name="Number_of_Prior_FI_Products" hidden="1">#REF!</definedName>
    <definedName name="Number_of_Prior_SI_Products" hidden="1">#REF!</definedName>
    <definedName name="NumberofProducts" hidden="1">'[2]ePSM Fund Code'!#REF!</definedName>
    <definedName name="PIK_Div">'Pref Schedule'!$H$29:$H$151</definedName>
    <definedName name="PoolingPt" hidden="1">[3]Calculations!$BZ$34</definedName>
    <definedName name="Product_01_delete_prior" hidden="1">#REF!</definedName>
    <definedName name="Product_01_members" hidden="1">#REF!</definedName>
    <definedName name="Product_02_delete_prior" hidden="1">#REF!</definedName>
    <definedName name="Product_02_members" hidden="1">#REF!</definedName>
    <definedName name="Product_03_delete_prior" hidden="1">#REF!</definedName>
    <definedName name="Product_03_members" hidden="1">#REF!</definedName>
    <definedName name="Product_04_delete_prior" hidden="1">#REF!</definedName>
    <definedName name="Product_04_members" hidden="1">#REF!</definedName>
    <definedName name="Product_05_delete_prior" hidden="1">#REF!</definedName>
    <definedName name="Product_05_members" hidden="1">#REF!</definedName>
    <definedName name="Product_06_delete_prior" hidden="1">#REF!</definedName>
    <definedName name="Product_06_members" hidden="1">#REF!</definedName>
    <definedName name="Product_07_delete_prior" hidden="1">#REF!</definedName>
    <definedName name="Product_07_members" hidden="1">#REF!</definedName>
    <definedName name="Product_08_delete_prior" hidden="1">#REF!</definedName>
    <definedName name="Product_08_members" hidden="1">#REF!</definedName>
    <definedName name="Product_09_delete_prior" hidden="1">#REF!</definedName>
    <definedName name="Product_09_members" hidden="1">#REF!</definedName>
    <definedName name="Product_10_delete_prior" hidden="1">#REF!</definedName>
    <definedName name="Product_10_members" hidden="1">#REF!</definedName>
    <definedName name="Product_11_delete_prior" hidden="1">#REF!</definedName>
    <definedName name="Product_11_members" hidden="1">#REF!</definedName>
    <definedName name="Product_12_delete_prior" hidden="1">#REF!</definedName>
    <definedName name="Product_12_members" hidden="1">#REF!</definedName>
    <definedName name="Product_13_delete_prior" hidden="1">#REF!</definedName>
    <definedName name="Product_13_members" hidden="1">#REF!</definedName>
    <definedName name="Product_14_delete_prior" hidden="1">#REF!</definedName>
    <definedName name="Product_14_members" hidden="1">#REF!</definedName>
    <definedName name="Product_15_delete_prior" hidden="1">#REF!</definedName>
    <definedName name="Product_15_members" hidden="1">#REF!</definedName>
    <definedName name="Product_30_delete_prior" hidden="1">#REF!</definedName>
    <definedName name="Product_30_members" hidden="1">#REF!</definedName>
    <definedName name="Product_40_delete_prior" hidden="1">#REF!</definedName>
    <definedName name="Product_40_members" hidden="1">#REF!</definedName>
    <definedName name="Product_41_delete_prior" hidden="1">#REF!</definedName>
    <definedName name="Product_41_members" hidden="1">#REF!</definedName>
    <definedName name="Product_42_delete_prior" hidden="1">#REF!</definedName>
    <definedName name="Product_42_members" hidden="1">#REF!</definedName>
    <definedName name="Product_43_delete_prior" hidden="1">#REF!</definedName>
    <definedName name="Product_43_members" hidden="1">#REF!</definedName>
    <definedName name="Product_44_delete_prior" hidden="1">#REF!</definedName>
    <definedName name="Product_44_members" hidden="1">#REF!</definedName>
    <definedName name="Product_45_delete_prior" hidden="1">#REF!</definedName>
    <definedName name="Product_45_members" hidden="1">#REF!</definedName>
    <definedName name="Product_46_delete_prior" hidden="1">#REF!</definedName>
    <definedName name="Product_46_members" hidden="1">#REF!</definedName>
    <definedName name="Product_47_delete_prior" hidden="1">#REF!</definedName>
    <definedName name="Product_47_members" hidden="1">#REF!</definedName>
    <definedName name="Product_48_delete_prior" hidden="1">#REF!</definedName>
    <definedName name="Product_48_members" hidden="1">#REF!</definedName>
    <definedName name="Product_49_delete_prior" hidden="1">#REF!</definedName>
    <definedName name="Product_49_members" hidden="1">#REF!</definedName>
    <definedName name="Product_50_delete_prior" hidden="1">#REF!</definedName>
    <definedName name="Product_50_members" hidden="1">#REF!</definedName>
    <definedName name="Product_51_delete_prior" hidden="1">#REF!</definedName>
    <definedName name="Product_51_members" hidden="1">#REF!</definedName>
    <definedName name="Product_52_delete_prior" hidden="1">#REF!</definedName>
    <definedName name="Product_52_members" hidden="1">#REF!</definedName>
    <definedName name="Product_53_delete_prior" hidden="1">#REF!</definedName>
    <definedName name="Product_53_members" hidden="1">#REF!</definedName>
    <definedName name="Product_54_delete_prior" hidden="1">#REF!</definedName>
    <definedName name="Product_54_members" hidden="1">#REF!</definedName>
    <definedName name="Product_55_delete_prior" hidden="1">#REF!</definedName>
    <definedName name="Product_55_members" hidden="1">#REF!</definedName>
    <definedName name="Product_56_delete_prior" hidden="1">#REF!</definedName>
    <definedName name="Product_56_members" hidden="1">#REF!</definedName>
    <definedName name="Product_57_delete_prior" hidden="1">#REF!</definedName>
    <definedName name="Product_57_members" hidden="1">#REF!</definedName>
    <definedName name="Product_58_delete_prior" hidden="1">#REF!</definedName>
    <definedName name="Product_58_members" hidden="1">#REF!</definedName>
    <definedName name="Product_59_delete_prior" hidden="1">#REF!</definedName>
    <definedName name="Product_59_members" hidden="1">#REF!</definedName>
    <definedName name="Product_68_delete_prior" hidden="1">#REF!</definedName>
    <definedName name="Product_68_members" hidden="1">#REF!</definedName>
    <definedName name="Product_69_delete_prior" hidden="1">#REF!</definedName>
    <definedName name="Product_69_members" hidden="1">#REF!</definedName>
    <definedName name="Product_70_delete_prior" hidden="1">#REF!</definedName>
    <definedName name="Product_70_members" hidden="1">#REF!</definedName>
    <definedName name="Product_71_delete_prior" hidden="1">#REF!</definedName>
    <definedName name="Product_71_members" hidden="1">#REF!</definedName>
    <definedName name="Product_72_delete_prior" hidden="1">#REF!</definedName>
    <definedName name="Product_72_members" hidden="1">#REF!</definedName>
    <definedName name="Product_73_delete_prior" hidden="1">#REF!</definedName>
    <definedName name="Product_73_members" hidden="1">#REF!</definedName>
    <definedName name="Product_74_delete_prior" hidden="1">#REF!</definedName>
    <definedName name="Product_74_members" hidden="1">#REF!</definedName>
    <definedName name="Product_75_delete_prior" hidden="1">#REF!</definedName>
    <definedName name="Product_75_members" hidden="1">#REF!</definedName>
    <definedName name="Product_76_delete_prior" hidden="1">#REF!</definedName>
    <definedName name="Product_76_members" hidden="1">#REF!</definedName>
    <definedName name="Product_99_delete_prior" hidden="1">#REF!</definedName>
    <definedName name="Product_99_members" hidden="1">#REF!</definedName>
    <definedName name="Product_DN_delete_prior" hidden="1">#REF!</definedName>
    <definedName name="Product_DN_members" hidden="1">#REF!</definedName>
    <definedName name="Product_RX_delete_prior" hidden="1">#REF!</definedName>
    <definedName name="Product_RX_members" hidden="1">#REF!</definedName>
    <definedName name="Product22" hidden="1">'[2]ePSM Fund Code'!#REF!</definedName>
    <definedName name="Provider_Network_Exp_Dental_Range" hidden="1">#REF!</definedName>
    <definedName name="Provider_Network_Exp_Medical_Range" hidden="1">#REF!</definedName>
    <definedName name="REP7P01" hidden="1">#REF!</definedName>
    <definedName name="REP7P02" hidden="1">#REF!</definedName>
    <definedName name="Rx_Demographics_Range" hidden="1">#REF!</definedName>
    <definedName name="Rx_Formulary_Analysis_Range" hidden="1">#REF!</definedName>
    <definedName name="Rx_Key_Statistics_Range" hidden="1">#REF!</definedName>
    <definedName name="Rx_Network_Analysis_Savings_Range" hidden="1">#REF!</definedName>
    <definedName name="Rx_paid_amt_prior" hidden="1">#REF!</definedName>
    <definedName name="Rx_Retail_vs_MOD_Impact_Range" hidden="1">#REF!</definedName>
    <definedName name="Rx_Top_30_Drugs_by_Claims_Range" hidden="1">#REF!</definedName>
    <definedName name="Rx_Top_30_Drugs_by_Paid_Range" hidden="1">#REF!</definedName>
    <definedName name="sbp_allowed_amt" hidden="1">#REF!</definedName>
    <definedName name="SBP_Network_Discount_Savings_Percent" hidden="1">#REF!</definedName>
    <definedName name="SBP_Percent_Allowed_Amount" hidden="1">#REF!</definedName>
    <definedName name="SI_EXEC_SUMMARY_RANGE_ROW7_ROW83" hidden="1">#REF!</definedName>
    <definedName name="SI_EXEC_SUMMARY_RANGE_ROW71_ROW82" hidden="1">#REF!</definedName>
    <definedName name="si_exec_summary_row44" hidden="1">#REF!</definedName>
    <definedName name="si_exec_summary_rows12_rows13" hidden="1">#REF!</definedName>
    <definedName name="si_exec_summary_rows56_rows65" hidden="1">#REF!</definedName>
    <definedName name="si_exec_summary_rows7_rows82" hidden="1">#REF!</definedName>
    <definedName name="si_exec_summary_rows7_rows84" hidden="1">#REF!</definedName>
    <definedName name="si_exec_summary_rows71_rows83" hidden="1">#REF!</definedName>
    <definedName name="SI_Executive_Summary_Home" hidden="1">#REF!</definedName>
    <definedName name="SI_Executive_Summary_Page" hidden="1">#REF!</definedName>
    <definedName name="SI_Executive_Summary_Page_NoData_Text" hidden="1">#REF!</definedName>
    <definedName name="SI_Executive_Summary_Range" hidden="1">#REF!</definedName>
    <definedName name="SI_Rx_Paid_Current" hidden="1">#REF!</definedName>
    <definedName name="Start_Date">'Pref Schedule'!$B$29:$B$151</definedName>
    <definedName name="Summary_by_Product_Range" hidden="1">#REF!</definedName>
    <definedName name="tabc_report_name" hidden="1">'[2]ePSM Header Data Page'!#REF!</definedName>
    <definedName name="toc_report_name" hidden="1">'[2]ePSM Header Data Page'!#REF!</definedName>
    <definedName name="Top25_Services_by_Dollar_Dental_Range" hidden="1">#REF!</definedName>
    <definedName name="Trend_Analysis_Dental_Range" hidden="1">#REF!</definedName>
    <definedName name="Trend_Analysis_Medical_Range" hidden="1">#REF!</definedName>
    <definedName name="VersionNumber" hidden="1">"4.6.5883"</definedName>
    <definedName name="xdif_AutomationMode" hidden="1">"AutomationSheet"</definedName>
    <definedName name="xdif_AutomationRange" hidden="1">#REF!</definedName>
    <definedName name="xdif_AutomationType01" hidden="1">"MultipleSheets"</definedName>
    <definedName name="xdif_RefreshIncludeLists" hidden="1">FALSE</definedName>
    <definedName name="xdif_RefreshOnOpen" hidden="1">FALSE</definedName>
    <definedName name="xdif_SheetToAutomate01" hidden="1">#REF!</definedName>
    <definedName name="Yr_Lookup">'Pref Schedule'!$N$29:$N$151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6" l="1"/>
  <c r="H33" i="6"/>
  <c r="I33" i="6"/>
  <c r="J33" i="6"/>
  <c r="F33" i="6"/>
  <c r="E33" i="6"/>
  <c r="D33" i="6"/>
  <c r="F32" i="6"/>
  <c r="G32" i="6"/>
  <c r="H32" i="6"/>
  <c r="I32" i="6"/>
  <c r="J32" i="6"/>
  <c r="E32" i="6"/>
  <c r="D32" i="6"/>
  <c r="N30" i="1" l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29" i="1"/>
  <c r="E29" i="6"/>
  <c r="D29" i="6"/>
  <c r="D20" i="6"/>
  <c r="D11" i="6"/>
  <c r="D13" i="6" s="1"/>
  <c r="D34" i="6" l="1"/>
  <c r="E31" i="6" s="1"/>
  <c r="E34" i="6"/>
  <c r="F31" i="6" s="1"/>
  <c r="D31" i="6"/>
  <c r="F29" i="6"/>
  <c r="F34" i="6" s="1"/>
  <c r="G31" i="6" s="1"/>
  <c r="E20" i="6"/>
  <c r="D25" i="6"/>
  <c r="D23" i="6"/>
  <c r="D24" i="6"/>
  <c r="D22" i="6"/>
  <c r="G29" i="6" l="1"/>
  <c r="E22" i="6"/>
  <c r="E23" i="6"/>
  <c r="E24" i="6"/>
  <c r="E25" i="6"/>
  <c r="F20" i="6"/>
  <c r="E11" i="6"/>
  <c r="E13" i="6" s="1"/>
  <c r="H29" i="6" l="1"/>
  <c r="G34" i="6"/>
  <c r="H31" i="6" s="1"/>
  <c r="G20" i="6"/>
  <c r="F23" i="6"/>
  <c r="F22" i="6"/>
  <c r="F24" i="6"/>
  <c r="F25" i="6"/>
  <c r="F11" i="6"/>
  <c r="B20" i="1"/>
  <c r="I29" i="6" l="1"/>
  <c r="H34" i="6"/>
  <c r="I31" i="6" s="1"/>
  <c r="H20" i="6"/>
  <c r="G22" i="6"/>
  <c r="G24" i="6"/>
  <c r="G23" i="6"/>
  <c r="G25" i="6"/>
  <c r="F13" i="6"/>
  <c r="G11" i="6"/>
  <c r="J29" i="6" l="1"/>
  <c r="I34" i="6"/>
  <c r="J31" i="6" s="1"/>
  <c r="I20" i="6"/>
  <c r="H22" i="6"/>
  <c r="H23" i="6"/>
  <c r="H24" i="6"/>
  <c r="H25" i="6"/>
  <c r="G13" i="6"/>
  <c r="H11" i="6"/>
  <c r="J34" i="6" l="1"/>
  <c r="J20" i="6"/>
  <c r="I22" i="6"/>
  <c r="I23" i="6"/>
  <c r="I24" i="6"/>
  <c r="I25" i="6"/>
  <c r="H13" i="6"/>
  <c r="I11" i="6"/>
  <c r="J22" i="6" l="1"/>
  <c r="J25" i="6"/>
  <c r="J23" i="6"/>
  <c r="J24" i="6"/>
  <c r="I13" i="6"/>
  <c r="J11" i="6"/>
  <c r="J13" i="6" l="1"/>
  <c r="D29" i="1" l="1"/>
  <c r="B29" i="1"/>
  <c r="L16" i="1"/>
  <c r="L9" i="1"/>
  <c r="L29" i="1" l="1"/>
  <c r="F29" i="1" l="1"/>
  <c r="B30" i="1"/>
  <c r="L30" i="1" s="1"/>
  <c r="H29" i="1"/>
  <c r="B31" i="1" l="1"/>
  <c r="J29" i="1"/>
  <c r="D30" i="1" s="1"/>
  <c r="L31" i="1"/>
  <c r="B32" i="1" s="1"/>
  <c r="L32" i="1" l="1"/>
  <c r="F30" i="1"/>
  <c r="H30" i="1"/>
  <c r="J30" i="1" s="1"/>
  <c r="D31" i="1" s="1"/>
  <c r="B33" i="1" l="1"/>
  <c r="H31" i="1"/>
  <c r="J31" i="1" s="1"/>
  <c r="D32" i="1" s="1"/>
  <c r="F31" i="1"/>
  <c r="L33" i="1"/>
  <c r="B34" i="1" s="1"/>
  <c r="L34" i="1" l="1"/>
  <c r="B35" i="1" s="1"/>
  <c r="F32" i="1"/>
  <c r="H32" i="1"/>
  <c r="J32" i="1"/>
  <c r="D33" i="1" s="1"/>
  <c r="F33" i="1" l="1"/>
  <c r="H33" i="1"/>
  <c r="J33" i="1" s="1"/>
  <c r="D34" i="1" s="1"/>
  <c r="L35" i="1"/>
  <c r="B36" i="1" s="1"/>
  <c r="F34" i="1" l="1"/>
  <c r="H34" i="1"/>
  <c r="J34" i="1" s="1"/>
  <c r="D35" i="1" s="1"/>
  <c r="L36" i="1"/>
  <c r="B37" i="1" s="1"/>
  <c r="F35" i="1" l="1"/>
  <c r="H35" i="1"/>
  <c r="J35" i="1" s="1"/>
  <c r="D36" i="1" s="1"/>
  <c r="L37" i="1"/>
  <c r="B38" i="1" s="1"/>
  <c r="F36" i="1" l="1"/>
  <c r="H36" i="1"/>
  <c r="J36" i="1" s="1"/>
  <c r="D37" i="1" s="1"/>
  <c r="L38" i="1"/>
  <c r="B39" i="1" s="1"/>
  <c r="L39" i="1" l="1"/>
  <c r="B40" i="1" s="1"/>
  <c r="F37" i="1"/>
  <c r="H37" i="1"/>
  <c r="J37" i="1" s="1"/>
  <c r="D38" i="1" s="1"/>
  <c r="F38" i="1" l="1"/>
  <c r="H38" i="1"/>
  <c r="J38" i="1" s="1"/>
  <c r="D39" i="1" s="1"/>
  <c r="L40" i="1"/>
  <c r="B41" i="1" s="1"/>
  <c r="F39" i="1" l="1"/>
  <c r="H39" i="1"/>
  <c r="J39" i="1" s="1"/>
  <c r="D40" i="1" s="1"/>
  <c r="L41" i="1"/>
  <c r="B42" i="1" s="1"/>
  <c r="F40" i="1" l="1"/>
  <c r="H40" i="1"/>
  <c r="J40" i="1" s="1"/>
  <c r="D41" i="1" s="1"/>
  <c r="L42" i="1"/>
  <c r="B43" i="1" s="1"/>
  <c r="F41" i="1" l="1"/>
  <c r="H41" i="1"/>
  <c r="J41" i="1" s="1"/>
  <c r="D42" i="1" s="1"/>
  <c r="L43" i="1"/>
  <c r="B44" i="1" s="1"/>
  <c r="L44" i="1" l="1"/>
  <c r="B45" i="1" s="1"/>
  <c r="F42" i="1"/>
  <c r="H42" i="1"/>
  <c r="J42" i="1" s="1"/>
  <c r="D43" i="1" s="1"/>
  <c r="F43" i="1" l="1"/>
  <c r="H43" i="1"/>
  <c r="J43" i="1" s="1"/>
  <c r="D44" i="1" s="1"/>
  <c r="L45" i="1"/>
  <c r="B46" i="1" s="1"/>
  <c r="F44" i="1" l="1"/>
  <c r="H44" i="1"/>
  <c r="J44" i="1" s="1"/>
  <c r="D45" i="1" s="1"/>
  <c r="L46" i="1"/>
  <c r="B47" i="1" s="1"/>
  <c r="F45" i="1" l="1"/>
  <c r="H45" i="1"/>
  <c r="J45" i="1" s="1"/>
  <c r="D46" i="1" s="1"/>
  <c r="L47" i="1"/>
  <c r="B48" i="1" s="1"/>
  <c r="F46" i="1" l="1"/>
  <c r="H46" i="1"/>
  <c r="J46" i="1" s="1"/>
  <c r="D47" i="1" s="1"/>
  <c r="L48" i="1"/>
  <c r="B49" i="1" s="1"/>
  <c r="L49" i="1" l="1"/>
  <c r="B50" i="1" s="1"/>
  <c r="F47" i="1"/>
  <c r="H47" i="1"/>
  <c r="J47" i="1" s="1"/>
  <c r="D48" i="1" s="1"/>
  <c r="F48" i="1" l="1"/>
  <c r="H48" i="1"/>
  <c r="J48" i="1" s="1"/>
  <c r="D49" i="1" s="1"/>
  <c r="L50" i="1"/>
  <c r="B51" i="1" s="1"/>
  <c r="F49" i="1" l="1"/>
  <c r="H49" i="1"/>
  <c r="J49" i="1" s="1"/>
  <c r="D50" i="1" s="1"/>
  <c r="L51" i="1"/>
  <c r="B52" i="1" s="1"/>
  <c r="F50" i="1" l="1"/>
  <c r="H50" i="1"/>
  <c r="J50" i="1" s="1"/>
  <c r="D51" i="1" s="1"/>
  <c r="L52" i="1"/>
  <c r="B53" i="1" s="1"/>
  <c r="F51" i="1" l="1"/>
  <c r="H51" i="1"/>
  <c r="J51" i="1" s="1"/>
  <c r="D52" i="1" s="1"/>
  <c r="L53" i="1"/>
  <c r="B54" i="1" s="1"/>
  <c r="F52" i="1" l="1"/>
  <c r="H52" i="1"/>
  <c r="J52" i="1" s="1"/>
  <c r="D53" i="1" s="1"/>
  <c r="L54" i="1"/>
  <c r="B55" i="1" s="1"/>
  <c r="F53" i="1" l="1"/>
  <c r="H53" i="1"/>
  <c r="J53" i="1" s="1"/>
  <c r="D54" i="1" s="1"/>
  <c r="L55" i="1"/>
  <c r="B56" i="1" s="1"/>
  <c r="F54" i="1" l="1"/>
  <c r="H54" i="1"/>
  <c r="J54" i="1" s="1"/>
  <c r="D55" i="1" s="1"/>
  <c r="L56" i="1"/>
  <c r="B57" i="1" s="1"/>
  <c r="F55" i="1" l="1"/>
  <c r="H55" i="1"/>
  <c r="J55" i="1" s="1"/>
  <c r="D56" i="1" s="1"/>
  <c r="L57" i="1"/>
  <c r="B58" i="1" s="1"/>
  <c r="F56" i="1" l="1"/>
  <c r="H56" i="1"/>
  <c r="J56" i="1" s="1"/>
  <c r="D57" i="1" s="1"/>
  <c r="L58" i="1"/>
  <c r="B59" i="1" s="1"/>
  <c r="F57" i="1" l="1"/>
  <c r="H57" i="1"/>
  <c r="J57" i="1" s="1"/>
  <c r="D58" i="1" s="1"/>
  <c r="L59" i="1"/>
  <c r="B60" i="1" s="1"/>
  <c r="F58" i="1" l="1"/>
  <c r="H58" i="1"/>
  <c r="J58" i="1" s="1"/>
  <c r="D59" i="1" s="1"/>
  <c r="L60" i="1"/>
  <c r="B61" i="1" s="1"/>
  <c r="L61" i="1" l="1"/>
  <c r="B62" i="1" s="1"/>
  <c r="F59" i="1"/>
  <c r="H59" i="1"/>
  <c r="J59" i="1" s="1"/>
  <c r="D60" i="1" s="1"/>
  <c r="F60" i="1" l="1"/>
  <c r="H60" i="1"/>
  <c r="J60" i="1" s="1"/>
  <c r="D61" i="1" s="1"/>
  <c r="L62" i="1"/>
  <c r="B63" i="1" s="1"/>
  <c r="F61" i="1" l="1"/>
  <c r="H61" i="1"/>
  <c r="J61" i="1" s="1"/>
  <c r="D62" i="1" s="1"/>
  <c r="L63" i="1"/>
  <c r="B64" i="1" s="1"/>
  <c r="F62" i="1" l="1"/>
  <c r="H62" i="1"/>
  <c r="J62" i="1" s="1"/>
  <c r="D63" i="1" s="1"/>
  <c r="L64" i="1"/>
  <c r="B65" i="1" s="1"/>
  <c r="F63" i="1" l="1"/>
  <c r="H63" i="1"/>
  <c r="J63" i="1" s="1"/>
  <c r="D64" i="1" s="1"/>
  <c r="L65" i="1"/>
  <c r="B66" i="1" s="1"/>
  <c r="F64" i="1" l="1"/>
  <c r="H64" i="1"/>
  <c r="J64" i="1" s="1"/>
  <c r="D65" i="1" s="1"/>
  <c r="L66" i="1"/>
  <c r="B67" i="1" s="1"/>
  <c r="F65" i="1" l="1"/>
  <c r="H65" i="1"/>
  <c r="J65" i="1" s="1"/>
  <c r="D66" i="1" s="1"/>
  <c r="L67" i="1"/>
  <c r="B68" i="1" s="1"/>
  <c r="F66" i="1" l="1"/>
  <c r="H66" i="1"/>
  <c r="J66" i="1" s="1"/>
  <c r="D67" i="1" s="1"/>
  <c r="L68" i="1"/>
  <c r="B69" i="1" s="1"/>
  <c r="L69" i="1" l="1"/>
  <c r="B70" i="1" s="1"/>
  <c r="F67" i="1"/>
  <c r="H67" i="1"/>
  <c r="J67" i="1" s="1"/>
  <c r="D68" i="1" s="1"/>
  <c r="F68" i="1" l="1"/>
  <c r="H68" i="1"/>
  <c r="J68" i="1" s="1"/>
  <c r="D69" i="1" s="1"/>
  <c r="L70" i="1"/>
  <c r="B71" i="1" s="1"/>
  <c r="D70" i="1"/>
  <c r="F69" i="1" l="1"/>
  <c r="H69" i="1"/>
  <c r="J69" i="1" s="1"/>
  <c r="D71" i="1"/>
  <c r="L71" i="1"/>
  <c r="B72" i="1" s="1"/>
  <c r="F70" i="1"/>
  <c r="H70" i="1"/>
  <c r="J70" i="1" s="1"/>
  <c r="F71" i="1" l="1"/>
  <c r="H71" i="1"/>
  <c r="J71" i="1" s="1"/>
  <c r="D72" i="1"/>
  <c r="L72" i="1"/>
  <c r="B73" i="1" s="1"/>
  <c r="F72" i="1" l="1"/>
  <c r="H72" i="1"/>
  <c r="J72" i="1" s="1"/>
  <c r="D73" i="1"/>
  <c r="L73" i="1"/>
  <c r="B74" i="1" s="1"/>
  <c r="L74" i="1" l="1"/>
  <c r="B75" i="1" s="1"/>
  <c r="D74" i="1"/>
  <c r="F73" i="1"/>
  <c r="H73" i="1"/>
  <c r="J73" i="1" s="1"/>
  <c r="F74" i="1" l="1"/>
  <c r="H74" i="1"/>
  <c r="J74" i="1" s="1"/>
  <c r="D75" i="1"/>
  <c r="L75" i="1"/>
  <c r="B76" i="1" s="1"/>
  <c r="D76" i="1" l="1"/>
  <c r="L76" i="1"/>
  <c r="B77" i="1" s="1"/>
  <c r="F75" i="1"/>
  <c r="H75" i="1"/>
  <c r="J75" i="1" s="1"/>
  <c r="D77" i="1" l="1"/>
  <c r="L77" i="1"/>
  <c r="B78" i="1" s="1"/>
  <c r="F76" i="1"/>
  <c r="H76" i="1"/>
  <c r="J76" i="1" s="1"/>
  <c r="L78" i="1" l="1"/>
  <c r="B79" i="1" s="1"/>
  <c r="D78" i="1"/>
  <c r="F77" i="1"/>
  <c r="H77" i="1"/>
  <c r="J77" i="1" s="1"/>
  <c r="F78" i="1" l="1"/>
  <c r="H78" i="1"/>
  <c r="J78" i="1" s="1"/>
  <c r="L79" i="1"/>
  <c r="B80" i="1" s="1"/>
  <c r="D79" i="1"/>
  <c r="D80" i="1" l="1"/>
  <c r="L80" i="1"/>
  <c r="B81" i="1" s="1"/>
  <c r="F79" i="1"/>
  <c r="H79" i="1"/>
  <c r="J79" i="1" s="1"/>
  <c r="D81" i="1" l="1"/>
  <c r="L81" i="1"/>
  <c r="B82" i="1" s="1"/>
  <c r="F80" i="1"/>
  <c r="H80" i="1"/>
  <c r="J80" i="1" s="1"/>
  <c r="L82" i="1" l="1"/>
  <c r="B83" i="1" s="1"/>
  <c r="D82" i="1"/>
  <c r="F81" i="1"/>
  <c r="H81" i="1"/>
  <c r="J81" i="1" s="1"/>
  <c r="F82" i="1" l="1"/>
  <c r="H82" i="1"/>
  <c r="J82" i="1" s="1"/>
  <c r="L83" i="1"/>
  <c r="B84" i="1" s="1"/>
  <c r="D83" i="1"/>
  <c r="L84" i="1" l="1"/>
  <c r="B85" i="1" s="1"/>
  <c r="D84" i="1"/>
  <c r="F83" i="1"/>
  <c r="H83" i="1"/>
  <c r="J83" i="1" s="1"/>
  <c r="F84" i="1" l="1"/>
  <c r="H84" i="1"/>
  <c r="J84" i="1" s="1"/>
  <c r="L85" i="1"/>
  <c r="B86" i="1" s="1"/>
  <c r="D85" i="1"/>
  <c r="L86" i="1" l="1"/>
  <c r="B87" i="1" s="1"/>
  <c r="D86" i="1"/>
  <c r="H85" i="1"/>
  <c r="J85" i="1" s="1"/>
  <c r="F85" i="1"/>
  <c r="L87" i="1" l="1"/>
  <c r="B88" i="1" s="1"/>
  <c r="D87" i="1"/>
  <c r="F86" i="1"/>
  <c r="H86" i="1"/>
  <c r="J86" i="1" s="1"/>
  <c r="F87" i="1" l="1"/>
  <c r="H87" i="1"/>
  <c r="J87" i="1" s="1"/>
  <c r="D88" i="1"/>
  <c r="L88" i="1"/>
  <c r="B89" i="1" s="1"/>
  <c r="F88" i="1" l="1"/>
  <c r="H88" i="1"/>
  <c r="J88" i="1" s="1"/>
  <c r="D89" i="1"/>
  <c r="L89" i="1"/>
  <c r="B90" i="1" s="1"/>
  <c r="L90" i="1" l="1"/>
  <c r="D90" i="1"/>
  <c r="F89" i="1"/>
  <c r="H89" i="1"/>
  <c r="J89" i="1" s="1"/>
  <c r="B91" i="1" l="1"/>
  <c r="F90" i="1"/>
  <c r="H90" i="1"/>
  <c r="J90" i="1" s="1"/>
  <c r="L91" i="1"/>
  <c r="B92" i="1" s="1"/>
  <c r="D91" i="1"/>
  <c r="L92" i="1" l="1"/>
  <c r="D92" i="1"/>
  <c r="F91" i="1"/>
  <c r="H91" i="1"/>
  <c r="J91" i="1" s="1"/>
  <c r="B93" i="1" l="1"/>
  <c r="F92" i="1"/>
  <c r="H92" i="1"/>
  <c r="J92" i="1" s="1"/>
  <c r="L93" i="1"/>
  <c r="B94" i="1" s="1"/>
  <c r="D93" i="1"/>
  <c r="D94" i="1" l="1"/>
  <c r="L94" i="1"/>
  <c r="B95" i="1" s="1"/>
  <c r="H93" i="1"/>
  <c r="J93" i="1" s="1"/>
  <c r="F93" i="1"/>
  <c r="D95" i="1" l="1"/>
  <c r="L95" i="1"/>
  <c r="B96" i="1" s="1"/>
  <c r="F94" i="1"/>
  <c r="H94" i="1"/>
  <c r="J94" i="1" s="1"/>
  <c r="D96" i="1" l="1"/>
  <c r="L96" i="1"/>
  <c r="B97" i="1" s="1"/>
  <c r="F95" i="1"/>
  <c r="H95" i="1"/>
  <c r="J95" i="1" s="1"/>
  <c r="D97" i="1" l="1"/>
  <c r="L97" i="1"/>
  <c r="B98" i="1" s="1"/>
  <c r="F96" i="1"/>
  <c r="H96" i="1"/>
  <c r="J96" i="1" s="1"/>
  <c r="L98" i="1" l="1"/>
  <c r="B99" i="1" s="1"/>
  <c r="D98" i="1"/>
  <c r="F97" i="1"/>
  <c r="H97" i="1"/>
  <c r="J97" i="1" s="1"/>
  <c r="F98" i="1" l="1"/>
  <c r="H98" i="1"/>
  <c r="J98" i="1" s="1"/>
  <c r="D99" i="1"/>
  <c r="L99" i="1"/>
  <c r="B100" i="1" s="1"/>
  <c r="F99" i="1" l="1"/>
  <c r="H99" i="1"/>
  <c r="J99" i="1" s="1"/>
  <c r="D100" i="1"/>
  <c r="L100" i="1"/>
  <c r="B101" i="1" s="1"/>
  <c r="F100" i="1" l="1"/>
  <c r="H100" i="1"/>
  <c r="J100" i="1" s="1"/>
  <c r="D101" i="1"/>
  <c r="L101" i="1"/>
  <c r="B102" i="1" s="1"/>
  <c r="F101" i="1" l="1"/>
  <c r="H101" i="1"/>
  <c r="J101" i="1" s="1"/>
  <c r="D102" i="1"/>
  <c r="L102" i="1"/>
  <c r="B103" i="1" s="1"/>
  <c r="F102" i="1" l="1"/>
  <c r="H102" i="1"/>
  <c r="J102" i="1" s="1"/>
  <c r="D103" i="1"/>
  <c r="L103" i="1"/>
  <c r="B104" i="1" s="1"/>
  <c r="D104" i="1" l="1"/>
  <c r="L104" i="1"/>
  <c r="B105" i="1" s="1"/>
  <c r="F103" i="1"/>
  <c r="H103" i="1"/>
  <c r="J103" i="1" s="1"/>
  <c r="D105" i="1" l="1"/>
  <c r="L105" i="1"/>
  <c r="B106" i="1" s="1"/>
  <c r="F104" i="1"/>
  <c r="H104" i="1"/>
  <c r="J104" i="1" s="1"/>
  <c r="L106" i="1" l="1"/>
  <c r="B107" i="1" s="1"/>
  <c r="D106" i="1"/>
  <c r="F105" i="1"/>
  <c r="H105" i="1"/>
  <c r="J105" i="1" s="1"/>
  <c r="F106" i="1" l="1"/>
  <c r="H106" i="1"/>
  <c r="J106" i="1" s="1"/>
  <c r="D107" i="1"/>
  <c r="L107" i="1"/>
  <c r="B108" i="1" s="1"/>
  <c r="F107" i="1" l="1"/>
  <c r="H107" i="1"/>
  <c r="J107" i="1" s="1"/>
  <c r="D108" i="1"/>
  <c r="L108" i="1"/>
  <c r="B109" i="1" s="1"/>
  <c r="F108" i="1" l="1"/>
  <c r="H108" i="1"/>
  <c r="J108" i="1" s="1"/>
  <c r="D109" i="1"/>
  <c r="L109" i="1"/>
  <c r="B110" i="1" s="1"/>
  <c r="D110" i="1" l="1"/>
  <c r="L110" i="1"/>
  <c r="B111" i="1" s="1"/>
  <c r="F109" i="1"/>
  <c r="H109" i="1"/>
  <c r="J109" i="1" s="1"/>
  <c r="D111" i="1" l="1"/>
  <c r="L111" i="1"/>
  <c r="B112" i="1" s="1"/>
  <c r="F110" i="1"/>
  <c r="H110" i="1"/>
  <c r="J110" i="1" s="1"/>
  <c r="D112" i="1" l="1"/>
  <c r="L112" i="1"/>
  <c r="B113" i="1" s="1"/>
  <c r="F111" i="1"/>
  <c r="H111" i="1"/>
  <c r="J111" i="1" s="1"/>
  <c r="D113" i="1" l="1"/>
  <c r="L113" i="1"/>
  <c r="B114" i="1" s="1"/>
  <c r="F112" i="1"/>
  <c r="H112" i="1"/>
  <c r="J112" i="1" s="1"/>
  <c r="L114" i="1" l="1"/>
  <c r="B115" i="1" s="1"/>
  <c r="D114" i="1"/>
  <c r="F113" i="1"/>
  <c r="H113" i="1"/>
  <c r="J113" i="1" s="1"/>
  <c r="D115" i="1" l="1"/>
  <c r="L115" i="1"/>
  <c r="B116" i="1" s="1"/>
  <c r="F114" i="1"/>
  <c r="H114" i="1"/>
  <c r="J114" i="1" s="1"/>
  <c r="D116" i="1" l="1"/>
  <c r="L116" i="1"/>
  <c r="B117" i="1" s="1"/>
  <c r="F115" i="1"/>
  <c r="H115" i="1"/>
  <c r="J115" i="1" s="1"/>
  <c r="D117" i="1" l="1"/>
  <c r="L117" i="1"/>
  <c r="B118" i="1" s="1"/>
  <c r="F116" i="1"/>
  <c r="H116" i="1"/>
  <c r="J116" i="1" s="1"/>
  <c r="L118" i="1" l="1"/>
  <c r="B119" i="1" s="1"/>
  <c r="D118" i="1"/>
  <c r="F117" i="1"/>
  <c r="H117" i="1"/>
  <c r="J117" i="1" s="1"/>
  <c r="F118" i="1" l="1"/>
  <c r="H118" i="1"/>
  <c r="J118" i="1" s="1"/>
  <c r="D119" i="1"/>
  <c r="L119" i="1"/>
  <c r="B120" i="1" s="1"/>
  <c r="F119" i="1" l="1"/>
  <c r="H119" i="1"/>
  <c r="J119" i="1" s="1"/>
  <c r="D120" i="1"/>
  <c r="L120" i="1"/>
  <c r="B121" i="1" s="1"/>
  <c r="F120" i="1" l="1"/>
  <c r="H120" i="1"/>
  <c r="J120" i="1" s="1"/>
  <c r="D121" i="1"/>
  <c r="L121" i="1"/>
  <c r="B122" i="1" s="1"/>
  <c r="L122" i="1" l="1"/>
  <c r="B123" i="1" s="1"/>
  <c r="D122" i="1"/>
  <c r="F121" i="1"/>
  <c r="H121" i="1"/>
  <c r="J121" i="1" s="1"/>
  <c r="F122" i="1" l="1"/>
  <c r="H122" i="1"/>
  <c r="J122" i="1" s="1"/>
  <c r="D123" i="1"/>
  <c r="L123" i="1"/>
  <c r="B124" i="1" s="1"/>
  <c r="D124" i="1" l="1"/>
  <c r="L124" i="1"/>
  <c r="B125" i="1" s="1"/>
  <c r="F123" i="1"/>
  <c r="H123" i="1"/>
  <c r="J123" i="1" s="1"/>
  <c r="D125" i="1" l="1"/>
  <c r="L125" i="1"/>
  <c r="B126" i="1" s="1"/>
  <c r="F124" i="1"/>
  <c r="H124" i="1"/>
  <c r="J124" i="1" s="1"/>
  <c r="L126" i="1" l="1"/>
  <c r="B127" i="1" s="1"/>
  <c r="D126" i="1"/>
  <c r="F125" i="1"/>
  <c r="H125" i="1"/>
  <c r="J125" i="1" s="1"/>
  <c r="F126" i="1" l="1"/>
  <c r="H126" i="1"/>
  <c r="J126" i="1" s="1"/>
  <c r="D127" i="1"/>
  <c r="L127" i="1"/>
  <c r="B128" i="1" s="1"/>
  <c r="F127" i="1" l="1"/>
  <c r="H127" i="1"/>
  <c r="J127" i="1" s="1"/>
  <c r="D128" i="1"/>
  <c r="L128" i="1"/>
  <c r="B129" i="1" s="1"/>
  <c r="F128" i="1" l="1"/>
  <c r="H128" i="1"/>
  <c r="J128" i="1" s="1"/>
  <c r="D129" i="1"/>
  <c r="L129" i="1"/>
  <c r="B130" i="1" s="1"/>
  <c r="L130" i="1" l="1"/>
  <c r="B131" i="1" s="1"/>
  <c r="D130" i="1"/>
  <c r="F129" i="1"/>
  <c r="H129" i="1"/>
  <c r="J129" i="1" s="1"/>
  <c r="F130" i="1" l="1"/>
  <c r="H130" i="1"/>
  <c r="J130" i="1" s="1"/>
  <c r="D131" i="1"/>
  <c r="L131" i="1"/>
  <c r="B132" i="1" s="1"/>
  <c r="D132" i="1" l="1"/>
  <c r="L132" i="1"/>
  <c r="B133" i="1" s="1"/>
  <c r="F131" i="1"/>
  <c r="H131" i="1"/>
  <c r="J131" i="1" s="1"/>
  <c r="D133" i="1" l="1"/>
  <c r="L133" i="1"/>
  <c r="B134" i="1" s="1"/>
  <c r="F132" i="1"/>
  <c r="H132" i="1"/>
  <c r="J132" i="1" s="1"/>
  <c r="L134" i="1" l="1"/>
  <c r="B135" i="1" s="1"/>
  <c r="D134" i="1"/>
  <c r="F133" i="1"/>
  <c r="H133" i="1"/>
  <c r="J133" i="1" s="1"/>
  <c r="F134" i="1" l="1"/>
  <c r="H134" i="1"/>
  <c r="J134" i="1" s="1"/>
  <c r="D135" i="1"/>
  <c r="L135" i="1"/>
  <c r="B136" i="1" s="1"/>
  <c r="F135" i="1" l="1"/>
  <c r="H135" i="1"/>
  <c r="J135" i="1" s="1"/>
  <c r="D136" i="1"/>
  <c r="L136" i="1"/>
  <c r="B137" i="1" s="1"/>
  <c r="F136" i="1" l="1"/>
  <c r="H136" i="1"/>
  <c r="J136" i="1" s="1"/>
  <c r="D137" i="1"/>
  <c r="L137" i="1"/>
  <c r="B138" i="1" s="1"/>
  <c r="L138" i="1" l="1"/>
  <c r="B139" i="1" s="1"/>
  <c r="D138" i="1"/>
  <c r="F137" i="1"/>
  <c r="H137" i="1"/>
  <c r="J137" i="1" s="1"/>
  <c r="F138" i="1" l="1"/>
  <c r="H138" i="1"/>
  <c r="J138" i="1" s="1"/>
  <c r="D139" i="1"/>
  <c r="L139" i="1"/>
  <c r="B140" i="1" s="1"/>
  <c r="D140" i="1" l="1"/>
  <c r="L140" i="1"/>
  <c r="B141" i="1" s="1"/>
  <c r="F139" i="1"/>
  <c r="H139" i="1"/>
  <c r="J139" i="1" s="1"/>
  <c r="D141" i="1" l="1"/>
  <c r="L141" i="1"/>
  <c r="B142" i="1" s="1"/>
  <c r="F140" i="1"/>
  <c r="H140" i="1"/>
  <c r="J140" i="1" s="1"/>
  <c r="D142" i="1" l="1"/>
  <c r="L142" i="1"/>
  <c r="B143" i="1" s="1"/>
  <c r="F141" i="1"/>
  <c r="H141" i="1"/>
  <c r="J141" i="1" s="1"/>
  <c r="D143" i="1" l="1"/>
  <c r="L143" i="1"/>
  <c r="B144" i="1" s="1"/>
  <c r="F142" i="1"/>
  <c r="H142" i="1"/>
  <c r="J142" i="1" s="1"/>
  <c r="D144" i="1" l="1"/>
  <c r="L144" i="1"/>
  <c r="B145" i="1" s="1"/>
  <c r="F143" i="1"/>
  <c r="H143" i="1"/>
  <c r="J143" i="1" s="1"/>
  <c r="D145" i="1" l="1"/>
  <c r="L145" i="1"/>
  <c r="B146" i="1" s="1"/>
  <c r="F144" i="1"/>
  <c r="H144" i="1"/>
  <c r="J144" i="1" s="1"/>
  <c r="L146" i="1" l="1"/>
  <c r="B147" i="1" s="1"/>
  <c r="D146" i="1"/>
  <c r="F145" i="1"/>
  <c r="H145" i="1"/>
  <c r="J145" i="1" s="1"/>
  <c r="F146" i="1" l="1"/>
  <c r="H146" i="1"/>
  <c r="J146" i="1" s="1"/>
  <c r="D147" i="1"/>
  <c r="L147" i="1"/>
  <c r="B148" i="1" s="1"/>
  <c r="D148" i="1" l="1"/>
  <c r="L148" i="1"/>
  <c r="B149" i="1" s="1"/>
  <c r="F147" i="1"/>
  <c r="H147" i="1"/>
  <c r="J147" i="1" s="1"/>
  <c r="D149" i="1" l="1"/>
  <c r="L149" i="1"/>
  <c r="B150" i="1" s="1"/>
  <c r="F148" i="1"/>
  <c r="H148" i="1"/>
  <c r="J148" i="1" s="1"/>
  <c r="L150" i="1" l="1"/>
  <c r="B151" i="1" s="1"/>
  <c r="D150" i="1"/>
  <c r="F149" i="1"/>
  <c r="H149" i="1"/>
  <c r="J149" i="1" s="1"/>
  <c r="D151" i="1" l="1"/>
  <c r="L151" i="1"/>
  <c r="F150" i="1"/>
  <c r="H150" i="1"/>
  <c r="J150" i="1" s="1"/>
  <c r="J14" i="6" l="1"/>
  <c r="E15" i="6"/>
  <c r="H14" i="6"/>
  <c r="J15" i="6"/>
  <c r="D15" i="6"/>
  <c r="G15" i="6"/>
  <c r="I15" i="6"/>
  <c r="F15" i="6"/>
  <c r="H15" i="6"/>
  <c r="F14" i="6"/>
  <c r="I14" i="6"/>
  <c r="E14" i="6"/>
  <c r="D14" i="6"/>
  <c r="G14" i="6"/>
  <c r="D16" i="6"/>
  <c r="G16" i="6"/>
  <c r="E16" i="6"/>
  <c r="J16" i="6"/>
  <c r="H16" i="6"/>
  <c r="F16" i="6"/>
  <c r="I16" i="6"/>
  <c r="F151" i="1"/>
  <c r="H151" i="1"/>
  <c r="J151" i="1" l="1"/>
</calcChain>
</file>

<file path=xl/sharedStrings.xml><?xml version="1.0" encoding="utf-8"?>
<sst xmlns="http://schemas.openxmlformats.org/spreadsheetml/2006/main" count="52" uniqueCount="39">
  <si>
    <t xml:space="preserve">Preferred Stock </t>
  </si>
  <si>
    <t>Cash Dividend: Annual</t>
  </si>
  <si>
    <t>PIK Dividend: Annual</t>
  </si>
  <si>
    <t>Compounded ("Y"/"N")</t>
  </si>
  <si>
    <t>Y</t>
  </si>
  <si>
    <t>Maturity (MTY)</t>
  </si>
  <si>
    <t>Calendar Days</t>
  </si>
  <si>
    <t>Monthly</t>
  </si>
  <si>
    <t># of Months</t>
  </si>
  <si>
    <t>Quarterly</t>
  </si>
  <si>
    <t>Annual</t>
  </si>
  <si>
    <t>Start</t>
  </si>
  <si>
    <t>Beginning</t>
  </si>
  <si>
    <t>Cash</t>
  </si>
  <si>
    <t>PIK</t>
  </si>
  <si>
    <t xml:space="preserve">Ending </t>
  </si>
  <si>
    <t>End</t>
  </si>
  <si>
    <t>Cash Dividend</t>
  </si>
  <si>
    <t>Date</t>
  </si>
  <si>
    <t>Balance</t>
  </si>
  <si>
    <t>Dividend</t>
  </si>
  <si>
    <t>PIK Dividend</t>
  </si>
  <si>
    <t># of months per payment period:</t>
  </si>
  <si>
    <t>Issue Date</t>
  </si>
  <si>
    <t>Duration (in Years)</t>
  </si>
  <si>
    <t>Issue Price</t>
  </si>
  <si>
    <r>
      <t xml:space="preserve">Yield </t>
    </r>
    <r>
      <rPr>
        <sz val="10"/>
        <rFont val="Arial"/>
        <family val="2"/>
      </rPr>
      <t>(Annual)</t>
    </r>
  </si>
  <si>
    <t>Beg Balance</t>
  </si>
  <si>
    <t>End Balance</t>
  </si>
  <si>
    <t>Horizontal Schedules</t>
  </si>
  <si>
    <t>Monthly Periods</t>
  </si>
  <si>
    <t>Quarterly Periods</t>
  </si>
  <si>
    <t>Annual Periods</t>
  </si>
  <si>
    <t>Yr.</t>
  </si>
  <si>
    <t>Lookup</t>
  </si>
  <si>
    <t>Comments:</t>
  </si>
  <si>
    <t>The same formulas work for both monthly and quarterly periods.</t>
  </si>
  <si>
    <t>Annual periods require =SUMIF() function for dividend calcs.</t>
  </si>
  <si>
    <t xml:space="preserve">Pay attention to [match_type] input in the =MATCH() function.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</si>
</sst>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65" formatCode="0&quot; Years&quot;"/>
    <numFmt numFmtId="167" formatCode="mmm\ dd\,\ yyyy"/>
    <numFmt numFmtId="172" formatCode="0_);\(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1"/>
      <color rgb="FF0000FF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1"/>
      <color rgb="FF0000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1" fillId="0" borderId="0" xfId="0" applyFont="1"/>
    <xf numFmtId="0" fontId="2" fillId="2" borderId="0" xfId="0" applyFont="1" applyFill="1"/>
    <xf numFmtId="0" fontId="6" fillId="0" borderId="0" xfId="0" applyFont="1"/>
    <xf numFmtId="10" fontId="5" fillId="0" borderId="0" xfId="1" applyNumberFormat="1" applyFont="1"/>
    <xf numFmtId="0" fontId="3" fillId="0" borderId="0" xfId="1" applyFont="1" applyAlignment="1">
      <alignment horizontal="left" indent="1"/>
    </xf>
    <xf numFmtId="0" fontId="3" fillId="0" borderId="0" xfId="1" applyFont="1"/>
    <xf numFmtId="10" fontId="3" fillId="0" borderId="0" xfId="1" applyNumberFormat="1" applyFont="1"/>
    <xf numFmtId="0" fontId="3" fillId="0" borderId="0" xfId="1" applyFont="1" applyBorder="1"/>
    <xf numFmtId="0" fontId="3" fillId="0" borderId="0" xfId="1" applyFont="1" applyAlignment="1">
      <alignment horizontal="centerContinuous"/>
    </xf>
    <xf numFmtId="0" fontId="1" fillId="0" borderId="0" xfId="0" applyFont="1" applyFill="1" applyAlignment="1">
      <alignment horizontal="center"/>
    </xf>
    <xf numFmtId="165" fontId="5" fillId="0" borderId="0" xfId="1" applyNumberFormat="1" applyFont="1" applyAlignment="1">
      <alignment horizontal="right"/>
    </xf>
    <xf numFmtId="14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0" fontId="7" fillId="0" borderId="0" xfId="0" applyFont="1" applyBorder="1" applyAlignment="1">
      <alignment horizontal="right"/>
    </xf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centerContinuous"/>
    </xf>
    <xf numFmtId="0" fontId="10" fillId="0" borderId="4" xfId="0" applyFont="1" applyBorder="1" applyAlignment="1">
      <alignment horizontal="right"/>
    </xf>
    <xf numFmtId="0" fontId="9" fillId="0" borderId="5" xfId="1" applyFont="1" applyBorder="1"/>
    <xf numFmtId="0" fontId="10" fillId="0" borderId="7" xfId="0" applyFont="1" applyBorder="1" applyAlignment="1">
      <alignment horizontal="right"/>
    </xf>
    <xf numFmtId="0" fontId="9" fillId="0" borderId="0" xfId="1" applyFont="1" applyBorder="1" applyAlignment="1">
      <alignment horizontal="centerContinuous"/>
    </xf>
    <xf numFmtId="0" fontId="9" fillId="0" borderId="0" xfId="1" applyFont="1" applyBorder="1"/>
    <xf numFmtId="0" fontId="10" fillId="0" borderId="9" xfId="0" applyFont="1" applyBorder="1" applyAlignment="1">
      <alignment horizontal="right"/>
    </xf>
    <xf numFmtId="0" fontId="9" fillId="0" borderId="10" xfId="1" applyFont="1" applyBorder="1"/>
    <xf numFmtId="0" fontId="4" fillId="0" borderId="0" xfId="1" applyFont="1" applyBorder="1" applyAlignment="1">
      <alignment horizontal="center"/>
    </xf>
    <xf numFmtId="41" fontId="6" fillId="0" borderId="0" xfId="0" applyNumberFormat="1" applyFont="1"/>
    <xf numFmtId="0" fontId="4" fillId="3" borderId="10" xfId="1" applyFont="1" applyFill="1" applyBorder="1" applyAlignment="1">
      <alignment horizontal="center"/>
    </xf>
    <xf numFmtId="167" fontId="3" fillId="0" borderId="0" xfId="1" applyNumberFormat="1" applyFont="1" applyAlignment="1">
      <alignment horizontal="left"/>
    </xf>
    <xf numFmtId="41" fontId="3" fillId="0" borderId="0" xfId="1" applyNumberFormat="1" applyFont="1"/>
    <xf numFmtId="41" fontId="9" fillId="0" borderId="6" xfId="1" applyNumberFormat="1" applyFont="1" applyBorder="1"/>
    <xf numFmtId="41" fontId="9" fillId="0" borderId="8" xfId="1" applyNumberFormat="1" applyFont="1" applyBorder="1"/>
    <xf numFmtId="41" fontId="9" fillId="0" borderId="11" xfId="1" applyNumberFormat="1" applyFont="1" applyBorder="1"/>
    <xf numFmtId="0" fontId="4" fillId="0" borderId="0" xfId="1" applyFont="1" applyBorder="1" applyAlignment="1">
      <alignment horizontal="left"/>
    </xf>
    <xf numFmtId="0" fontId="11" fillId="0" borderId="0" xfId="0" applyFont="1" applyBorder="1"/>
    <xf numFmtId="10" fontId="12" fillId="0" borderId="0" xfId="1" applyNumberFormat="1" applyFont="1" applyBorder="1"/>
    <xf numFmtId="0" fontId="4" fillId="0" borderId="0" xfId="1" applyFont="1" applyBorder="1"/>
    <xf numFmtId="0" fontId="4" fillId="0" borderId="0" xfId="1" applyFont="1" applyBorder="1" applyAlignment="1">
      <alignment horizontal="centerContinuous"/>
    </xf>
    <xf numFmtId="14" fontId="12" fillId="0" borderId="0" xfId="1" applyNumberFormat="1" applyFont="1" applyBorder="1" applyAlignment="1">
      <alignment horizontal="right"/>
    </xf>
    <xf numFmtId="0" fontId="4" fillId="3" borderId="1" xfId="1" applyFont="1" applyFill="1" applyBorder="1"/>
    <xf numFmtId="0" fontId="3" fillId="3" borderId="2" xfId="1" applyFont="1" applyFill="1" applyBorder="1"/>
    <xf numFmtId="0" fontId="1" fillId="3" borderId="2" xfId="0" applyFont="1" applyFill="1" applyBorder="1"/>
    <xf numFmtId="41" fontId="12" fillId="3" borderId="3" xfId="1" applyNumberFormat="1" applyFont="1" applyFill="1" applyBorder="1"/>
    <xf numFmtId="0" fontId="4" fillId="3" borderId="1" xfId="1" applyFont="1" applyFill="1" applyBorder="1" applyAlignment="1">
      <alignment horizontal="left"/>
    </xf>
    <xf numFmtId="0" fontId="11" fillId="3" borderId="2" xfId="0" applyFont="1" applyFill="1" applyBorder="1"/>
    <xf numFmtId="10" fontId="12" fillId="3" borderId="3" xfId="1" applyNumberFormat="1" applyFont="1" applyFill="1" applyBorder="1"/>
    <xf numFmtId="0" fontId="15" fillId="3" borderId="3" xfId="0" applyFont="1" applyFill="1" applyBorder="1" applyAlignment="1">
      <alignment horizontal="right"/>
    </xf>
    <xf numFmtId="0" fontId="4" fillId="3" borderId="2" xfId="1" applyFont="1" applyFill="1" applyBorder="1" applyAlignment="1">
      <alignment horizontal="centerContinuous"/>
    </xf>
    <xf numFmtId="0" fontId="4" fillId="3" borderId="2" xfId="1" applyFont="1" applyFill="1" applyBorder="1"/>
    <xf numFmtId="14" fontId="12" fillId="3" borderId="3" xfId="1" applyNumberFormat="1" applyFont="1" applyFill="1" applyBorder="1" applyAlignment="1">
      <alignment horizontal="right"/>
    </xf>
    <xf numFmtId="0" fontId="3" fillId="3" borderId="2" xfId="1" applyFont="1" applyFill="1" applyBorder="1" applyAlignment="1">
      <alignment horizontal="centerContinuous"/>
    </xf>
    <xf numFmtId="0" fontId="14" fillId="3" borderId="2" xfId="1" applyFont="1" applyFill="1" applyBorder="1" applyAlignment="1">
      <alignment horizontal="left"/>
    </xf>
    <xf numFmtId="0" fontId="3" fillId="3" borderId="2" xfId="1" applyFont="1" applyFill="1" applyBorder="1" applyAlignment="1">
      <alignment horizontal="center"/>
    </xf>
    <xf numFmtId="0" fontId="12" fillId="3" borderId="3" xfId="0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9" fillId="0" borderId="0" xfId="0" applyFont="1" applyBorder="1"/>
    <xf numFmtId="0" fontId="4" fillId="3" borderId="5" xfId="1" applyFont="1" applyFill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" fillId="0" borderId="0" xfId="0" applyFont="1" applyFill="1"/>
    <xf numFmtId="0" fontId="17" fillId="0" borderId="0" xfId="0" applyFont="1"/>
    <xf numFmtId="0" fontId="4" fillId="3" borderId="13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172" fontId="3" fillId="0" borderId="0" xfId="1" applyNumberFormat="1" applyFont="1"/>
    <xf numFmtId="14" fontId="13" fillId="0" borderId="0" xfId="0" applyNumberFormat="1" applyFont="1" applyAlignment="1">
      <alignment horizontal="center"/>
    </xf>
    <xf numFmtId="0" fontId="8" fillId="2" borderId="0" xfId="0" applyFont="1" applyFill="1"/>
    <xf numFmtId="0" fontId="8" fillId="0" borderId="0" xfId="0" applyFont="1" applyFill="1"/>
    <xf numFmtId="0" fontId="16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llasops_2000\Merchant%20Banking\Pipeline\2018%2004%20Project%20T%20Account%20-%20Riveron\Financial%20Model\HOP%20Riveron%20Model%20v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5%20December%20Aetna%20Tappan%20Medical%20History%202003-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mary_by_Product_Sp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Output --&gt;"/>
      <sheetName val="Rev Segments"/>
      <sheetName val="Financials"/>
      <sheetName val="Compensation Analysis"/>
      <sheetName val="Summary Exit Analysis"/>
      <sheetName val="Model --&gt;"/>
      <sheetName val="Comments &amp; Questions"/>
      <sheetName val="Exit Analysis"/>
      <sheetName val="Source &amp; Uses"/>
      <sheetName val="IFS"/>
      <sheetName val="Revenue"/>
      <sheetName val="Pref Series A"/>
      <sheetName val="LT Debt"/>
      <sheetName val="Ref--&gt;"/>
      <sheetName val="Detailed P&amp;L"/>
      <sheetName val="C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Overview Medical (2)"/>
      <sheetName val="Cover Page"/>
      <sheetName val="Report Criteria"/>
      <sheetName val="Additional Report Criteria"/>
      <sheetName val="Table of Contents"/>
      <sheetName val="Key Statistics Medical"/>
      <sheetName val="Demographics Medical"/>
      <sheetName val="Impact of Catastrophics Medical"/>
      <sheetName val="Provider Network Exp Medical"/>
      <sheetName val="Med Cost Sharing Medical"/>
      <sheetName val="Trend Analysis Medical"/>
      <sheetName val="Utilization and Unit Cost Med"/>
      <sheetName val="MDC Analysis Medical"/>
      <sheetName val="IP MDC Analysis Medical"/>
      <sheetName val="Amb  MDC Analysis Medical"/>
      <sheetName val="Hospital Profile Medical"/>
      <sheetName val="Health Profile Top 25 Dis Med"/>
      <sheetName val="Medical Catastrophic - Current"/>
      <sheetName val="Medical Catastrophic - Prior"/>
      <sheetName val="Rx Key Statistics"/>
      <sheetName val="Rx Key Statistics by Generic"/>
      <sheetName val="Rx GPI Roll Up Categories"/>
      <sheetName val="Financial Overview Medical"/>
      <sheetName val="Data Availability Summary"/>
      <sheetName val="Medical Glossary"/>
      <sheetName val="Executive Summary"/>
      <sheetName val="Data Availability page"/>
      <sheetName val="Key Statistics Medical page"/>
      <sheetName val="Demographics Medical page"/>
      <sheetName val="Impact of Catastrophics page"/>
      <sheetName val="Prov Net Exp Medical page"/>
      <sheetName val="Cost Sharing Medical page"/>
      <sheetName val="Trend Analysis Medical page"/>
      <sheetName val="Util and Unit Cost Med page"/>
      <sheetName val="MDC Analysis Medical page"/>
      <sheetName val="IP MDC Analysis Med page"/>
      <sheetName val="Amb  MDC Analysis Med page"/>
      <sheetName val="Hospital Prof Medical page"/>
      <sheetName val="HPD page"/>
      <sheetName val="Med Cat - Curr page"/>
      <sheetName val="Med Cat - Prior page"/>
      <sheetName val="Rx Key Statistics page"/>
      <sheetName val="Rx Key Stat by Generic page"/>
      <sheetName val="Rx GPI Roll Up Cat page"/>
      <sheetName val="FO Medical page"/>
      <sheetName val="ePSM Read Me Page"/>
      <sheetName val="Medical Graph Page"/>
      <sheetName val="Rx Graph Page"/>
      <sheetName val="ePSM Security Page"/>
      <sheetName val="ePSM Header Data Page"/>
      <sheetName val="ePSM Fund Code"/>
      <sheetName val="ePSM BOB Data Page"/>
      <sheetName val="ePSM Member Data Page"/>
      <sheetName val="ePSM Medical Data Page"/>
      <sheetName val="ePSM RxClaim Data Page"/>
      <sheetName val="ePSM Medical Graph Page"/>
      <sheetName val="ePSM Rx Graph Page"/>
      <sheetName val="ePSM Hospital Profile Page"/>
      <sheetName val="ePSM HPD Page"/>
      <sheetName val="ePSM Large Claim Curr Page"/>
      <sheetName val="ePSM Large Claim Prior Page"/>
      <sheetName val="ePSM Medical FO Page"/>
      <sheetName val="ePSM Dental FO Page"/>
      <sheetName val="ePSM SBP Page"/>
      <sheetName val="eSPM Executive Summary Page"/>
      <sheetName val="ePSM Stop Lighting Page"/>
      <sheetName val="Lookup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  <sheetData sheetId="65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 Cover"/>
      <sheetName val="Business Requirements"/>
      <sheetName val="Cover Page"/>
      <sheetName val="Table of Contents"/>
      <sheetName val="Summary by Product"/>
      <sheetName val="Spec-Summary by Product"/>
      <sheetName val="Sample SI Finanical Overview"/>
      <sheetName val="Spec- SI Finanical Overview"/>
      <sheetName val="Sample Fin Overview - Dental"/>
      <sheetName val="Spec Fin Overview - Dental"/>
      <sheetName val="Sample Fin Overview - Pharmacy"/>
      <sheetName val="Spec Fin Overview - Pharmacy"/>
      <sheetName val="References"/>
      <sheetName val="Calculation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34">
          <cell r="BZ34">
            <v>50000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1"/>
  <sheetViews>
    <sheetView showGridLines="0" tabSelected="1" workbookViewId="0">
      <pane ySplit="28" topLeftCell="A29" activePane="bottomLeft" state="frozen"/>
      <selection pane="bottomLeft" activeCell="A29" sqref="A29"/>
    </sheetView>
  </sheetViews>
  <sheetFormatPr defaultRowHeight="14.25" outlineLevelRow="1" x14ac:dyDescent="0.2"/>
  <cols>
    <col min="1" max="1" width="1.7109375" style="1" customWidth="1"/>
    <col min="2" max="2" width="13.28515625" style="1" customWidth="1"/>
    <col min="3" max="3" width="0.42578125" style="1" customWidth="1"/>
    <col min="4" max="4" width="13.28515625" style="1" customWidth="1"/>
    <col min="5" max="5" width="0.42578125" style="1" customWidth="1"/>
    <col min="6" max="6" width="13.28515625" style="1" customWidth="1"/>
    <col min="7" max="7" width="0.42578125" style="1" customWidth="1"/>
    <col min="8" max="8" width="13.28515625" style="1" customWidth="1"/>
    <col min="9" max="9" width="0.42578125" style="1" customWidth="1"/>
    <col min="10" max="10" width="13.28515625" style="1" customWidth="1"/>
    <col min="11" max="11" width="0.42578125" style="1" customWidth="1"/>
    <col min="12" max="12" width="13.28515625" style="1" customWidth="1"/>
    <col min="13" max="13" width="0.85546875" style="1" customWidth="1"/>
    <col min="14" max="14" width="7.7109375" style="1" bestFit="1" customWidth="1"/>
    <col min="15" max="16384" width="9.140625" style="1"/>
  </cols>
  <sheetData>
    <row r="1" spans="1:12" ht="5.0999999999999996" customHeight="1" x14ac:dyDescent="0.2"/>
    <row r="2" spans="1:12" ht="1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5.0999999999999996" customHeight="1" x14ac:dyDescent="0.2"/>
    <row r="4" spans="1:12" x14ac:dyDescent="0.2">
      <c r="B4" s="38" t="s">
        <v>25</v>
      </c>
      <c r="C4" s="39"/>
      <c r="D4" s="39"/>
      <c r="E4" s="39"/>
      <c r="F4" s="39"/>
      <c r="G4" s="39"/>
      <c r="H4" s="39"/>
      <c r="I4" s="39"/>
      <c r="J4" s="40"/>
      <c r="K4" s="39"/>
      <c r="L4" s="41">
        <v>10000000</v>
      </c>
    </row>
    <row r="5" spans="1:12" ht="5.0999999999999996" customHeight="1" x14ac:dyDescent="0.2"/>
    <row r="6" spans="1:12" ht="14.25" customHeight="1" x14ac:dyDescent="0.25">
      <c r="B6" s="42" t="s">
        <v>26</v>
      </c>
      <c r="C6" s="43"/>
      <c r="D6" s="43"/>
      <c r="E6" s="43"/>
      <c r="F6" s="43"/>
      <c r="G6" s="43"/>
      <c r="H6" s="43"/>
      <c r="I6" s="43"/>
      <c r="J6" s="43"/>
      <c r="K6" s="43"/>
      <c r="L6" s="44">
        <v>0.12</v>
      </c>
    </row>
    <row r="7" spans="1:12" ht="5.0999999999999996" customHeight="1" x14ac:dyDescent="0.25">
      <c r="B7" s="32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2" x14ac:dyDescent="0.2">
      <c r="B8" s="5" t="s">
        <v>1</v>
      </c>
      <c r="C8" s="6"/>
      <c r="D8" s="6"/>
      <c r="E8" s="6"/>
      <c r="F8" s="6"/>
      <c r="G8" s="6"/>
      <c r="H8" s="6"/>
      <c r="I8" s="6"/>
      <c r="K8" s="6"/>
      <c r="L8" s="4">
        <v>0.02</v>
      </c>
    </row>
    <row r="9" spans="1:12" x14ac:dyDescent="0.2">
      <c r="B9" s="5" t="s">
        <v>2</v>
      </c>
      <c r="C9" s="6"/>
      <c r="D9" s="6"/>
      <c r="E9" s="6"/>
      <c r="F9" s="6"/>
      <c r="G9" s="6"/>
      <c r="H9" s="6"/>
      <c r="I9" s="6"/>
      <c r="K9" s="6"/>
      <c r="L9" s="7">
        <f>L6-L8</f>
        <v>9.9999999999999992E-2</v>
      </c>
    </row>
    <row r="10" spans="1:12" ht="5.0999999999999996" customHeight="1" x14ac:dyDescent="0.2"/>
    <row r="11" spans="1:12" ht="15" customHeight="1" x14ac:dyDescent="0.25">
      <c r="B11" s="38" t="s">
        <v>3</v>
      </c>
      <c r="C11" s="43"/>
      <c r="D11" s="43"/>
      <c r="E11" s="43"/>
      <c r="F11" s="43"/>
      <c r="G11" s="43"/>
      <c r="H11" s="43"/>
      <c r="I11" s="43"/>
      <c r="J11" s="43"/>
      <c r="K11" s="43"/>
      <c r="L11" s="45" t="s">
        <v>4</v>
      </c>
    </row>
    <row r="12" spans="1:12" ht="5.0999999999999996" customHeight="1" x14ac:dyDescent="0.2"/>
    <row r="13" spans="1:12" ht="15" x14ac:dyDescent="0.25">
      <c r="A13" s="8"/>
      <c r="B13" s="38" t="s">
        <v>23</v>
      </c>
      <c r="C13" s="46"/>
      <c r="D13" s="46"/>
      <c r="E13" s="46"/>
      <c r="F13" s="46"/>
      <c r="G13" s="46"/>
      <c r="H13" s="46"/>
      <c r="I13" s="46"/>
      <c r="J13" s="43"/>
      <c r="K13" s="47"/>
      <c r="L13" s="48">
        <v>43456</v>
      </c>
    </row>
    <row r="14" spans="1:12" ht="5.0999999999999996" customHeight="1" x14ac:dyDescent="0.25">
      <c r="A14" s="8"/>
      <c r="B14" s="35"/>
      <c r="C14" s="36"/>
      <c r="D14" s="36"/>
      <c r="E14" s="36"/>
      <c r="F14" s="36"/>
      <c r="G14" s="36"/>
      <c r="H14" s="36"/>
      <c r="I14" s="36"/>
      <c r="J14" s="33"/>
      <c r="K14" s="35"/>
      <c r="L14" s="37"/>
    </row>
    <row r="15" spans="1:12" x14ac:dyDescent="0.2">
      <c r="A15" s="8"/>
      <c r="B15" s="5" t="s">
        <v>24</v>
      </c>
      <c r="C15" s="9"/>
      <c r="D15" s="9"/>
      <c r="E15" s="9"/>
      <c r="F15" s="9"/>
      <c r="G15" s="9"/>
      <c r="H15" s="9"/>
      <c r="I15" s="9"/>
      <c r="K15" s="6"/>
      <c r="L15" s="11">
        <v>10</v>
      </c>
    </row>
    <row r="16" spans="1:12" x14ac:dyDescent="0.2">
      <c r="A16" s="8"/>
      <c r="B16" s="5" t="s">
        <v>5</v>
      </c>
      <c r="C16" s="9"/>
      <c r="D16" s="9"/>
      <c r="E16" s="9"/>
      <c r="F16" s="9"/>
      <c r="G16" s="9"/>
      <c r="H16" s="9"/>
      <c r="I16" s="9"/>
      <c r="K16" s="6"/>
      <c r="L16" s="12">
        <f>DATE(YEAR(L13)+L15,MONTH(L13),DAY(L13))</f>
        <v>47109</v>
      </c>
    </row>
    <row r="17" spans="1:14" ht="5.0999999999999996" customHeight="1" x14ac:dyDescent="0.2">
      <c r="A17" s="8"/>
      <c r="B17" s="9"/>
      <c r="C17" s="9"/>
      <c r="D17" s="9"/>
      <c r="E17" s="9"/>
      <c r="F17" s="9"/>
      <c r="G17" s="9"/>
      <c r="H17" s="9"/>
      <c r="I17" s="9"/>
      <c r="K17" s="6"/>
      <c r="L17" s="9"/>
    </row>
    <row r="18" spans="1:14" ht="15" customHeight="1" x14ac:dyDescent="0.25">
      <c r="A18" s="8"/>
      <c r="B18" s="38" t="s">
        <v>6</v>
      </c>
      <c r="C18" s="46"/>
      <c r="D18" s="46"/>
      <c r="E18" s="46"/>
      <c r="F18" s="46"/>
      <c r="G18" s="46"/>
      <c r="H18" s="46"/>
      <c r="I18" s="46"/>
      <c r="J18" s="43"/>
      <c r="K18" s="47"/>
      <c r="L18" s="41">
        <v>365</v>
      </c>
    </row>
    <row r="19" spans="1:14" ht="5.0999999999999996" customHeight="1" x14ac:dyDescent="0.2">
      <c r="A19" s="8"/>
      <c r="B19" s="9"/>
      <c r="C19" s="9"/>
      <c r="D19" s="9"/>
      <c r="E19" s="9"/>
      <c r="F19" s="9"/>
      <c r="G19" s="9"/>
      <c r="H19" s="9"/>
      <c r="I19" s="9"/>
      <c r="K19" s="6"/>
      <c r="L19" s="9"/>
    </row>
    <row r="20" spans="1:14" ht="15" customHeight="1" x14ac:dyDescent="0.2">
      <c r="A20" s="8"/>
      <c r="B20" s="38" t="str">
        <f>"Period: "&amp;LOOKUP(L20,L22:L24,B22:B24)</f>
        <v>Period: Quarterly</v>
      </c>
      <c r="C20" s="49"/>
      <c r="D20" s="49"/>
      <c r="E20" s="49"/>
      <c r="F20" s="49"/>
      <c r="G20" s="49"/>
      <c r="H20" s="50" t="s">
        <v>22</v>
      </c>
      <c r="I20" s="49"/>
      <c r="J20" s="51"/>
      <c r="K20" s="39"/>
      <c r="L20" s="52">
        <v>3</v>
      </c>
    </row>
    <row r="21" spans="1:14" ht="5.0999999999999996" customHeight="1" x14ac:dyDescent="0.2">
      <c r="A21" s="8"/>
      <c r="B21" s="6"/>
      <c r="C21" s="9"/>
      <c r="D21" s="9"/>
      <c r="E21" s="9"/>
      <c r="F21" s="9"/>
      <c r="G21" s="9"/>
      <c r="H21" s="9"/>
      <c r="I21" s="9"/>
      <c r="J21" s="13"/>
      <c r="K21" s="6"/>
      <c r="L21" s="14"/>
    </row>
    <row r="22" spans="1:14" ht="15" hidden="1" customHeight="1" outlineLevel="1" x14ac:dyDescent="0.2">
      <c r="A22" s="8"/>
      <c r="B22" s="15" t="s">
        <v>7</v>
      </c>
      <c r="C22" s="16"/>
      <c r="D22" s="16"/>
      <c r="E22" s="20"/>
      <c r="F22" s="53"/>
      <c r="G22" s="20"/>
      <c r="H22" s="54"/>
      <c r="I22" s="16"/>
      <c r="J22" s="17" t="s">
        <v>8</v>
      </c>
      <c r="K22" s="18"/>
      <c r="L22" s="29">
        <v>1</v>
      </c>
    </row>
    <row r="23" spans="1:14" ht="15" hidden="1" customHeight="1" outlineLevel="1" x14ac:dyDescent="0.2">
      <c r="A23" s="8"/>
      <c r="B23" s="15" t="s">
        <v>9</v>
      </c>
      <c r="C23" s="16"/>
      <c r="D23" s="16"/>
      <c r="E23" s="20"/>
      <c r="F23" s="53"/>
      <c r="G23" s="20"/>
      <c r="H23" s="54"/>
      <c r="I23" s="16"/>
      <c r="J23" s="19" t="s">
        <v>8</v>
      </c>
      <c r="K23" s="21"/>
      <c r="L23" s="30">
        <v>3</v>
      </c>
    </row>
    <row r="24" spans="1:14" ht="15" hidden="1" customHeight="1" outlineLevel="1" x14ac:dyDescent="0.2">
      <c r="A24" s="8"/>
      <c r="B24" s="15" t="s">
        <v>10</v>
      </c>
      <c r="C24" s="16"/>
      <c r="D24" s="16"/>
      <c r="E24" s="20"/>
      <c r="F24" s="53"/>
      <c r="G24" s="20"/>
      <c r="H24" s="54"/>
      <c r="I24" s="16"/>
      <c r="J24" s="22" t="s">
        <v>8</v>
      </c>
      <c r="K24" s="23"/>
      <c r="L24" s="31">
        <v>12</v>
      </c>
    </row>
    <row r="25" spans="1:14" ht="5.0999999999999996" hidden="1" customHeight="1" outlineLevel="1" x14ac:dyDescent="0.2">
      <c r="A25" s="8"/>
      <c r="B25" s="9"/>
      <c r="C25" s="9"/>
      <c r="D25" s="9"/>
      <c r="E25" s="9"/>
      <c r="F25" s="9"/>
      <c r="G25" s="9"/>
      <c r="H25" s="9"/>
      <c r="I25" s="9"/>
      <c r="K25" s="6"/>
      <c r="L25" s="9"/>
    </row>
    <row r="26" spans="1:14" collapsed="1" x14ac:dyDescent="0.2">
      <c r="A26" s="24"/>
      <c r="B26" s="58" t="s">
        <v>11</v>
      </c>
      <c r="C26" s="56"/>
      <c r="D26" s="55" t="s">
        <v>12</v>
      </c>
      <c r="E26" s="56"/>
      <c r="F26" s="55" t="s">
        <v>13</v>
      </c>
      <c r="G26" s="56"/>
      <c r="H26" s="55" t="s">
        <v>14</v>
      </c>
      <c r="I26" s="56"/>
      <c r="J26" s="55" t="s">
        <v>15</v>
      </c>
      <c r="K26" s="56"/>
      <c r="L26" s="59" t="s">
        <v>16</v>
      </c>
      <c r="N26" s="65" t="s">
        <v>33</v>
      </c>
    </row>
    <row r="27" spans="1:14" x14ac:dyDescent="0.2">
      <c r="A27" s="24"/>
      <c r="B27" s="60" t="s">
        <v>18</v>
      </c>
      <c r="C27" s="57"/>
      <c r="D27" s="26" t="s">
        <v>19</v>
      </c>
      <c r="E27" s="57"/>
      <c r="F27" s="26" t="s">
        <v>20</v>
      </c>
      <c r="G27" s="57"/>
      <c r="H27" s="26" t="s">
        <v>20</v>
      </c>
      <c r="I27" s="57"/>
      <c r="J27" s="26" t="s">
        <v>19</v>
      </c>
      <c r="K27" s="57"/>
      <c r="L27" s="61" t="s">
        <v>18</v>
      </c>
      <c r="N27" s="66" t="s">
        <v>34</v>
      </c>
    </row>
    <row r="28" spans="1:14" s="63" customFormat="1" ht="5.0999999999999996" customHeight="1" x14ac:dyDescent="0.2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</row>
    <row r="29" spans="1:14" x14ac:dyDescent="0.2">
      <c r="A29" s="8"/>
      <c r="B29" s="27">
        <f>+L13</f>
        <v>43456</v>
      </c>
      <c r="C29" s="6"/>
      <c r="D29" s="28">
        <f>+L4</f>
        <v>10000000</v>
      </c>
      <c r="E29" s="28"/>
      <c r="F29" s="28">
        <f>IFERROR(IF($L$11="Y",(D29*$L$8*_xlfn.DAYS(L29,B29)/$L$18),($L$4*$L$8*_xlfn.DAYS(L29,B29)/$L$18)),0)</f>
        <v>4931.5068493150684</v>
      </c>
      <c r="G29" s="28"/>
      <c r="H29" s="28">
        <f>IFERROR(IF($L$11="Y",(D29*$L$9*_xlfn.DAYS(L29,B29)/$L$18),($L$4*$L$9*_xlfn.DAYS(L29,B29)/$L$18)),0)</f>
        <v>24657.534246575338</v>
      </c>
      <c r="I29" s="28"/>
      <c r="J29" s="28">
        <f>IFERROR(D29+H29,0)</f>
        <v>10024657.534246575</v>
      </c>
      <c r="K29" s="6"/>
      <c r="L29" s="27">
        <f>IF($L$20=1,EOMONTH(B30,0),IF(MOD(MONTH(B29),3)=2,EOMONTH(B29,1),IF(MOD(MONTH(B29),3)=1,EOMONTH(B29,2),EOMONTH(B29,0))))</f>
        <v>43465</v>
      </c>
      <c r="N29" s="67">
        <f>IFERROR(YEAR(L29),"")</f>
        <v>2018</v>
      </c>
    </row>
    <row r="30" spans="1:14" x14ac:dyDescent="0.2">
      <c r="A30" s="8"/>
      <c r="B30" s="27">
        <f>IF(L29&lt;$L$16,L29,"MTY")</f>
        <v>43465</v>
      </c>
      <c r="C30" s="6"/>
      <c r="D30" s="28">
        <f>IF(B30="MTY",0,J29)</f>
        <v>10024657.534246575</v>
      </c>
      <c r="E30" s="28"/>
      <c r="F30" s="28">
        <f t="shared" ref="F30:F93" si="0">IFERROR(IF($L$11="Y",(D30*$L$8*_xlfn.DAYS(L30,B30)/$L$18),($L$4*$L$8*_xlfn.DAYS(L30,B30)/$L$18)),0)</f>
        <v>49436.66729217489</v>
      </c>
      <c r="G30" s="28"/>
      <c r="H30" s="28">
        <f t="shared" ref="H30:H93" si="1">IFERROR(IF($L$11="Y",(D30*$L$9*_xlfn.DAYS(L30,B30)/$L$18),($L$4*$L$9*_xlfn.DAYS(L30,B30)/$L$18)),0)</f>
        <v>247183.33646087442</v>
      </c>
      <c r="I30" s="28"/>
      <c r="J30" s="28">
        <f t="shared" ref="J30:J93" si="2">IFERROR(D30+H30,0)</f>
        <v>10271840.870707449</v>
      </c>
      <c r="K30" s="6"/>
      <c r="L30" s="27">
        <f>IFERROR(IF(EOMONTH(B30,$L$20)&gt;$L$16,$L$16,EOMONTH(B30,$L$20)),"MTY")</f>
        <v>43555</v>
      </c>
      <c r="N30" s="67">
        <f t="shared" ref="N30:N93" si="3">IFERROR(YEAR(L30),"")</f>
        <v>2019</v>
      </c>
    </row>
    <row r="31" spans="1:14" x14ac:dyDescent="0.2">
      <c r="A31" s="8"/>
      <c r="B31" s="27">
        <f>IF(L30&lt;$L$16,L30,"MTY")</f>
        <v>43555</v>
      </c>
      <c r="C31" s="6"/>
      <c r="D31" s="28">
        <f>IF(B31="MTY",0,J30)</f>
        <v>10271840.870707449</v>
      </c>
      <c r="E31" s="28"/>
      <c r="F31" s="28">
        <f t="shared" si="0"/>
        <v>51218.494204623443</v>
      </c>
      <c r="G31" s="28"/>
      <c r="H31" s="28">
        <f t="shared" si="1"/>
        <v>256092.47102311719</v>
      </c>
      <c r="I31" s="28"/>
      <c r="J31" s="28">
        <f t="shared" si="2"/>
        <v>10527933.341730565</v>
      </c>
      <c r="K31" s="6"/>
      <c r="L31" s="27">
        <f>IFERROR(IF(EOMONTH(B31,$L$20)&gt;$L$16,$L$16,EOMONTH(B31,$L$20)),"MTY")</f>
        <v>43646</v>
      </c>
      <c r="N31" s="67">
        <f t="shared" si="3"/>
        <v>2019</v>
      </c>
    </row>
    <row r="32" spans="1:14" x14ac:dyDescent="0.2">
      <c r="A32" s="8"/>
      <c r="B32" s="27">
        <f>IF(L31&lt;$L$16,L31,"MTY")</f>
        <v>43646</v>
      </c>
      <c r="C32" s="6"/>
      <c r="D32" s="28">
        <f>IF(B32="MTY",0,J31)</f>
        <v>10527933.341730565</v>
      </c>
      <c r="E32" s="28"/>
      <c r="F32" s="28">
        <f t="shared" si="0"/>
        <v>53072.321503518462</v>
      </c>
      <c r="G32" s="28"/>
      <c r="H32" s="28">
        <f t="shared" si="1"/>
        <v>265361.60751759226</v>
      </c>
      <c r="I32" s="28"/>
      <c r="J32" s="28">
        <f t="shared" si="2"/>
        <v>10793294.949248157</v>
      </c>
      <c r="K32" s="6"/>
      <c r="L32" s="27">
        <f>IFERROR(IF(EOMONTH(B32,$L$20)&gt;$L$16,$L$16,EOMONTH(B32,$L$20)),"MTY")</f>
        <v>43738</v>
      </c>
      <c r="N32" s="67">
        <f t="shared" si="3"/>
        <v>2019</v>
      </c>
    </row>
    <row r="33" spans="1:14" x14ac:dyDescent="0.2">
      <c r="A33" s="8"/>
      <c r="B33" s="27">
        <f>IF(L32&lt;$L$16,L32,"MTY")</f>
        <v>43738</v>
      </c>
      <c r="C33" s="6"/>
      <c r="D33" s="28">
        <f>IF(B33="MTY",0,J32)</f>
        <v>10793294.949248157</v>
      </c>
      <c r="E33" s="28"/>
      <c r="F33" s="28">
        <f t="shared" si="0"/>
        <v>54410.034812648249</v>
      </c>
      <c r="G33" s="28"/>
      <c r="H33" s="28">
        <f t="shared" si="1"/>
        <v>272050.17406324117</v>
      </c>
      <c r="I33" s="28"/>
      <c r="J33" s="28">
        <f t="shared" si="2"/>
        <v>11065345.123311399</v>
      </c>
      <c r="K33" s="6"/>
      <c r="L33" s="27">
        <f>IFERROR(IF(EOMONTH(B33,$L$20)&gt;$L$16,$L$16,EOMONTH(B33,$L$20)),"MTY")</f>
        <v>43830</v>
      </c>
      <c r="N33" s="67">
        <f t="shared" si="3"/>
        <v>2019</v>
      </c>
    </row>
    <row r="34" spans="1:14" x14ac:dyDescent="0.2">
      <c r="A34" s="8"/>
      <c r="B34" s="27">
        <f>IF(L33&lt;$L$16,L33,"MTY")</f>
        <v>43830</v>
      </c>
      <c r="C34" s="6"/>
      <c r="D34" s="28">
        <f>IF(B34="MTY",0,J33)</f>
        <v>11065345.123311399</v>
      </c>
      <c r="E34" s="28"/>
      <c r="F34" s="28">
        <f t="shared" si="0"/>
        <v>55175.145546374646</v>
      </c>
      <c r="G34" s="28"/>
      <c r="H34" s="28">
        <f t="shared" si="1"/>
        <v>275875.72773187322</v>
      </c>
      <c r="I34" s="28"/>
      <c r="J34" s="28">
        <f t="shared" si="2"/>
        <v>11341220.851043271</v>
      </c>
      <c r="K34" s="6"/>
      <c r="L34" s="27">
        <f>IFERROR(IF(EOMONTH(B34,$L$20)&gt;$L$16,$L$16,EOMONTH(B34,$L$20)),"MTY")</f>
        <v>43921</v>
      </c>
      <c r="N34" s="67">
        <f t="shared" si="3"/>
        <v>2020</v>
      </c>
    </row>
    <row r="35" spans="1:14" x14ac:dyDescent="0.2">
      <c r="A35" s="8"/>
      <c r="B35" s="27">
        <f>IF(L34&lt;$L$16,L34,"MTY")</f>
        <v>43921</v>
      </c>
      <c r="C35" s="6"/>
      <c r="D35" s="28">
        <f>IF(B35="MTY",0,J34)</f>
        <v>11341220.851043271</v>
      </c>
      <c r="E35" s="28"/>
      <c r="F35" s="28">
        <f t="shared" si="0"/>
        <v>56550.74506547604</v>
      </c>
      <c r="G35" s="28"/>
      <c r="H35" s="28">
        <f t="shared" si="1"/>
        <v>282753.72532738012</v>
      </c>
      <c r="I35" s="28"/>
      <c r="J35" s="28">
        <f t="shared" si="2"/>
        <v>11623974.576370651</v>
      </c>
      <c r="K35" s="6"/>
      <c r="L35" s="27">
        <f>IFERROR(IF(EOMONTH(B35,$L$20)&gt;$L$16,$L$16,EOMONTH(B35,$L$20)),"MTY")</f>
        <v>44012</v>
      </c>
      <c r="N35" s="67">
        <f t="shared" si="3"/>
        <v>2020</v>
      </c>
    </row>
    <row r="36" spans="1:14" x14ac:dyDescent="0.2">
      <c r="A36" s="8"/>
      <c r="B36" s="27">
        <f>IF(L35&lt;$L$16,L35,"MTY")</f>
        <v>44012</v>
      </c>
      <c r="C36" s="6"/>
      <c r="D36" s="28">
        <f>IF(B36="MTY",0,J35)</f>
        <v>11623974.576370651</v>
      </c>
      <c r="E36" s="28"/>
      <c r="F36" s="28">
        <f t="shared" si="0"/>
        <v>58597.570467183556</v>
      </c>
      <c r="G36" s="28"/>
      <c r="H36" s="28">
        <f t="shared" si="1"/>
        <v>292987.85233591776</v>
      </c>
      <c r="I36" s="28"/>
      <c r="J36" s="28">
        <f t="shared" si="2"/>
        <v>11916962.428706568</v>
      </c>
      <c r="K36" s="6"/>
      <c r="L36" s="27">
        <f>IFERROR(IF(EOMONTH(B36,$L$20)&gt;$L$16,$L$16,EOMONTH(B36,$L$20)),"MTY")</f>
        <v>44104</v>
      </c>
      <c r="N36" s="67">
        <f t="shared" si="3"/>
        <v>2020</v>
      </c>
    </row>
    <row r="37" spans="1:14" x14ac:dyDescent="0.2">
      <c r="A37" s="8"/>
      <c r="B37" s="27">
        <f>IF(L36&lt;$L$16,L36,"MTY")</f>
        <v>44104</v>
      </c>
      <c r="C37" s="6"/>
      <c r="D37" s="28">
        <f>IF(B37="MTY",0,J36)</f>
        <v>11916962.428706568</v>
      </c>
      <c r="E37" s="28"/>
      <c r="F37" s="28">
        <f t="shared" si="0"/>
        <v>60074.550325534481</v>
      </c>
      <c r="G37" s="28"/>
      <c r="H37" s="28">
        <f t="shared" si="1"/>
        <v>300372.75162767235</v>
      </c>
      <c r="I37" s="28"/>
      <c r="J37" s="28">
        <f t="shared" si="2"/>
        <v>12217335.18033424</v>
      </c>
      <c r="K37" s="6"/>
      <c r="L37" s="27">
        <f>IFERROR(IF(EOMONTH(B37,$L$20)&gt;$L$16,$L$16,EOMONTH(B37,$L$20)),"MTY")</f>
        <v>44196</v>
      </c>
      <c r="N37" s="67">
        <f t="shared" si="3"/>
        <v>2020</v>
      </c>
    </row>
    <row r="38" spans="1:14" ht="14.25" customHeight="1" x14ac:dyDescent="0.2">
      <c r="A38" s="8"/>
      <c r="B38" s="27">
        <f>IF(L37&lt;$L$16,L37,"MTY")</f>
        <v>44196</v>
      </c>
      <c r="C38" s="6"/>
      <c r="D38" s="28">
        <f>IF(B38="MTY",0,J37)</f>
        <v>12217335.18033424</v>
      </c>
      <c r="E38" s="28"/>
      <c r="F38" s="28">
        <f t="shared" si="0"/>
        <v>60249.872122196248</v>
      </c>
      <c r="G38" s="28"/>
      <c r="H38" s="28">
        <f t="shared" si="1"/>
        <v>301249.36061098124</v>
      </c>
      <c r="I38" s="28"/>
      <c r="J38" s="28">
        <f t="shared" si="2"/>
        <v>12518584.540945221</v>
      </c>
      <c r="K38" s="6"/>
      <c r="L38" s="27">
        <f>IFERROR(IF(EOMONTH(B38,$L$20)&gt;$L$16,$L$16,EOMONTH(B38,$L$20)),"MTY")</f>
        <v>44286</v>
      </c>
      <c r="N38" s="67">
        <f t="shared" si="3"/>
        <v>2021</v>
      </c>
    </row>
    <row r="39" spans="1:14" x14ac:dyDescent="0.2">
      <c r="A39" s="8"/>
      <c r="B39" s="27">
        <f>IF(L38&lt;$L$16,L38,"MTY")</f>
        <v>44286</v>
      </c>
      <c r="C39" s="6"/>
      <c r="D39" s="28">
        <f>IF(B39="MTY",0,J38)</f>
        <v>12518584.540945221</v>
      </c>
      <c r="E39" s="28"/>
      <c r="F39" s="28">
        <f t="shared" si="0"/>
        <v>62421.435245261106</v>
      </c>
      <c r="G39" s="28"/>
      <c r="H39" s="28">
        <f t="shared" si="1"/>
        <v>312107.17622630548</v>
      </c>
      <c r="I39" s="28"/>
      <c r="J39" s="28">
        <f t="shared" si="2"/>
        <v>12830691.717171526</v>
      </c>
      <c r="K39" s="6"/>
      <c r="L39" s="27">
        <f>IFERROR(IF(EOMONTH(B39,$L$20)&gt;$L$16,$L$16,EOMONTH(B39,$L$20)),"MTY")</f>
        <v>44377</v>
      </c>
      <c r="N39" s="67">
        <f t="shared" si="3"/>
        <v>2021</v>
      </c>
    </row>
    <row r="40" spans="1:14" x14ac:dyDescent="0.2">
      <c r="A40" s="8"/>
      <c r="B40" s="27">
        <f>IF(L39&lt;$L$16,L39,"MTY")</f>
        <v>44377</v>
      </c>
      <c r="C40" s="6"/>
      <c r="D40" s="28">
        <f>IF(B40="MTY",0,J39)</f>
        <v>12830691.717171526</v>
      </c>
      <c r="E40" s="28"/>
      <c r="F40" s="28">
        <f t="shared" si="0"/>
        <v>64680.747286563317</v>
      </c>
      <c r="G40" s="28"/>
      <c r="H40" s="28">
        <f t="shared" si="1"/>
        <v>323403.73643281654</v>
      </c>
      <c r="I40" s="28"/>
      <c r="J40" s="28">
        <f t="shared" si="2"/>
        <v>13154095.453604342</v>
      </c>
      <c r="K40" s="6"/>
      <c r="L40" s="27">
        <f>IFERROR(IF(EOMONTH(B40,$L$20)&gt;$L$16,$L$16,EOMONTH(B40,$L$20)),"MTY")</f>
        <v>44469</v>
      </c>
      <c r="N40" s="67">
        <f t="shared" si="3"/>
        <v>2021</v>
      </c>
    </row>
    <row r="41" spans="1:14" x14ac:dyDescent="0.2">
      <c r="A41" s="8"/>
      <c r="B41" s="27">
        <f>IF(L40&lt;$L$16,L40,"MTY")</f>
        <v>44469</v>
      </c>
      <c r="C41" s="6"/>
      <c r="D41" s="28">
        <f>IF(B41="MTY",0,J40)</f>
        <v>13154095.453604342</v>
      </c>
      <c r="E41" s="28"/>
      <c r="F41" s="28">
        <f t="shared" si="0"/>
        <v>66311.056533238327</v>
      </c>
      <c r="G41" s="28"/>
      <c r="H41" s="28">
        <f t="shared" si="1"/>
        <v>331555.28266619163</v>
      </c>
      <c r="I41" s="28"/>
      <c r="J41" s="28">
        <f t="shared" si="2"/>
        <v>13485650.736270534</v>
      </c>
      <c r="K41" s="6"/>
      <c r="L41" s="27">
        <f>IFERROR(IF(EOMONTH(B41,$L$20)&gt;$L$16,$L$16,EOMONTH(B41,$L$20)),"MTY")</f>
        <v>44561</v>
      </c>
      <c r="N41" s="67">
        <f t="shared" si="3"/>
        <v>2021</v>
      </c>
    </row>
    <row r="42" spans="1:14" x14ac:dyDescent="0.2">
      <c r="A42" s="8"/>
      <c r="B42" s="27">
        <f>IF(L41&lt;$L$16,L41,"MTY")</f>
        <v>44561</v>
      </c>
      <c r="C42" s="6"/>
      <c r="D42" s="28">
        <f>IF(B42="MTY",0,J41)</f>
        <v>13485650.736270534</v>
      </c>
      <c r="E42" s="28"/>
      <c r="F42" s="28">
        <f t="shared" si="0"/>
        <v>66504.57897338894</v>
      </c>
      <c r="G42" s="28"/>
      <c r="H42" s="28">
        <f t="shared" si="1"/>
        <v>332522.89486694464</v>
      </c>
      <c r="I42" s="28"/>
      <c r="J42" s="28">
        <f t="shared" si="2"/>
        <v>13818173.631137479</v>
      </c>
      <c r="K42" s="6"/>
      <c r="L42" s="27">
        <f>IFERROR(IF(EOMONTH(B42,$L$20)&gt;$L$16,$L$16,EOMONTH(B42,$L$20)),"MTY")</f>
        <v>44651</v>
      </c>
      <c r="N42" s="67">
        <f t="shared" si="3"/>
        <v>2022</v>
      </c>
    </row>
    <row r="43" spans="1:14" x14ac:dyDescent="0.2">
      <c r="A43" s="8"/>
      <c r="B43" s="27">
        <f>IF(L42&lt;$L$16,L42,"MTY")</f>
        <v>44651</v>
      </c>
      <c r="C43" s="6"/>
      <c r="D43" s="28">
        <f>IF(B43="MTY",0,J42)</f>
        <v>13818173.631137479</v>
      </c>
      <c r="E43" s="28"/>
      <c r="F43" s="28">
        <f t="shared" si="0"/>
        <v>68901.57810594578</v>
      </c>
      <c r="G43" s="28"/>
      <c r="H43" s="28">
        <f t="shared" si="1"/>
        <v>344507.8905297289</v>
      </c>
      <c r="I43" s="28"/>
      <c r="J43" s="28">
        <f t="shared" si="2"/>
        <v>14162681.521667209</v>
      </c>
      <c r="K43" s="6"/>
      <c r="L43" s="27">
        <f>IFERROR(IF(EOMONTH(B43,$L$20)&gt;$L$16,$L$16,EOMONTH(B43,$L$20)),"MTY")</f>
        <v>44742</v>
      </c>
      <c r="N43" s="67">
        <f t="shared" si="3"/>
        <v>2022</v>
      </c>
    </row>
    <row r="44" spans="1:14" x14ac:dyDescent="0.2">
      <c r="A44" s="8"/>
      <c r="B44" s="27">
        <f>IF(L43&lt;$L$16,L43,"MTY")</f>
        <v>44742</v>
      </c>
      <c r="C44" s="6"/>
      <c r="D44" s="28">
        <f>IF(B44="MTY",0,J43)</f>
        <v>14162681.521667209</v>
      </c>
      <c r="E44" s="28"/>
      <c r="F44" s="28">
        <f t="shared" si="0"/>
        <v>71395.435616075789</v>
      </c>
      <c r="G44" s="28"/>
      <c r="H44" s="28">
        <f t="shared" si="1"/>
        <v>356977.17808037892</v>
      </c>
      <c r="I44" s="28"/>
      <c r="J44" s="28">
        <f t="shared" si="2"/>
        <v>14519658.699747587</v>
      </c>
      <c r="K44" s="6"/>
      <c r="L44" s="27">
        <f>IFERROR(IF(EOMONTH(B44,$L$20)&gt;$L$16,$L$16,EOMONTH(B44,$L$20)),"MTY")</f>
        <v>44834</v>
      </c>
      <c r="N44" s="67">
        <f t="shared" si="3"/>
        <v>2022</v>
      </c>
    </row>
    <row r="45" spans="1:14" x14ac:dyDescent="0.2">
      <c r="A45" s="8"/>
      <c r="B45" s="27">
        <f>IF(L44&lt;$L$16,L44,"MTY")</f>
        <v>44834</v>
      </c>
      <c r="C45" s="6"/>
      <c r="D45" s="28">
        <f>IF(B45="MTY",0,J44)</f>
        <v>14519658.699747587</v>
      </c>
      <c r="E45" s="28"/>
      <c r="F45" s="28">
        <f t="shared" si="0"/>
        <v>73194.991801467288</v>
      </c>
      <c r="G45" s="28"/>
      <c r="H45" s="28">
        <f t="shared" si="1"/>
        <v>365974.95900733641</v>
      </c>
      <c r="I45" s="28"/>
      <c r="J45" s="28">
        <f t="shared" si="2"/>
        <v>14885633.658754922</v>
      </c>
      <c r="K45" s="6"/>
      <c r="L45" s="27">
        <f>IFERROR(IF(EOMONTH(B45,$L$20)&gt;$L$16,$L$16,EOMONTH(B45,$L$20)),"MTY")</f>
        <v>44926</v>
      </c>
      <c r="N45" s="67">
        <f t="shared" si="3"/>
        <v>2022</v>
      </c>
    </row>
    <row r="46" spans="1:14" x14ac:dyDescent="0.2">
      <c r="A46" s="8"/>
      <c r="B46" s="27">
        <f>IF(L45&lt;$L$16,L45,"MTY")</f>
        <v>44926</v>
      </c>
      <c r="C46" s="6"/>
      <c r="D46" s="28">
        <f>IF(B46="MTY",0,J45)</f>
        <v>14885633.658754922</v>
      </c>
      <c r="E46" s="28"/>
      <c r="F46" s="28">
        <f t="shared" si="0"/>
        <v>73408.604344544816</v>
      </c>
      <c r="G46" s="28"/>
      <c r="H46" s="28">
        <f t="shared" si="1"/>
        <v>367043.02172272408</v>
      </c>
      <c r="I46" s="28"/>
      <c r="J46" s="28">
        <f t="shared" si="2"/>
        <v>15252676.680477647</v>
      </c>
      <c r="K46" s="6"/>
      <c r="L46" s="27">
        <f>IFERROR(IF(EOMONTH(B46,$L$20)&gt;$L$16,$L$16,EOMONTH(B46,$L$20)),"MTY")</f>
        <v>45016</v>
      </c>
      <c r="N46" s="67">
        <f t="shared" si="3"/>
        <v>2023</v>
      </c>
    </row>
    <row r="47" spans="1:14" s="10" customFormat="1" x14ac:dyDescent="0.2">
      <c r="A47" s="8"/>
      <c r="B47" s="27">
        <f>IF(L46&lt;$L$16,L46,"MTY")</f>
        <v>45016</v>
      </c>
      <c r="C47" s="6"/>
      <c r="D47" s="28">
        <f>IF(B47="MTY",0,J46)</f>
        <v>15252676.680477647</v>
      </c>
      <c r="E47" s="28"/>
      <c r="F47" s="28">
        <f t="shared" si="0"/>
        <v>76054.442625943338</v>
      </c>
      <c r="G47" s="28"/>
      <c r="H47" s="28">
        <f t="shared" si="1"/>
        <v>380272.21312971663</v>
      </c>
      <c r="I47" s="28"/>
      <c r="J47" s="28">
        <f t="shared" si="2"/>
        <v>15632948.893607363</v>
      </c>
      <c r="K47" s="6"/>
      <c r="L47" s="27">
        <f>IFERROR(IF(EOMONTH(B47,$L$20)&gt;$L$16,$L$16,EOMONTH(B47,$L$20)),"MTY")</f>
        <v>45107</v>
      </c>
      <c r="N47" s="67">
        <f t="shared" si="3"/>
        <v>2023</v>
      </c>
    </row>
    <row r="48" spans="1:14" s="10" customFormat="1" x14ac:dyDescent="0.2">
      <c r="A48" s="8"/>
      <c r="B48" s="27">
        <f>IF(L47&lt;$L$16,L47,"MTY")</f>
        <v>45107</v>
      </c>
      <c r="C48" s="6"/>
      <c r="D48" s="28">
        <f>IF(B48="MTY",0,J47)</f>
        <v>15632948.893607363</v>
      </c>
      <c r="E48" s="28"/>
      <c r="F48" s="28">
        <f t="shared" si="0"/>
        <v>78807.194422568631</v>
      </c>
      <c r="G48" s="28"/>
      <c r="H48" s="28">
        <f t="shared" si="1"/>
        <v>394035.97211284313</v>
      </c>
      <c r="I48" s="28"/>
      <c r="J48" s="28">
        <f t="shared" si="2"/>
        <v>16026984.865720207</v>
      </c>
      <c r="K48" s="6"/>
      <c r="L48" s="27">
        <f>IFERROR(IF(EOMONTH(B48,$L$20)&gt;$L$16,$L$16,EOMONTH(B48,$L$20)),"MTY")</f>
        <v>45199</v>
      </c>
      <c r="N48" s="67">
        <f t="shared" si="3"/>
        <v>2023</v>
      </c>
    </row>
    <row r="49" spans="1:14" s="10" customFormat="1" x14ac:dyDescent="0.2">
      <c r="A49" s="8"/>
      <c r="B49" s="27">
        <f>IF(L48&lt;$L$16,L48,"MTY")</f>
        <v>45199</v>
      </c>
      <c r="C49" s="6"/>
      <c r="D49" s="28">
        <f>IF(B49="MTY",0,J48)</f>
        <v>16026984.865720207</v>
      </c>
      <c r="E49" s="28"/>
      <c r="F49" s="28">
        <f t="shared" si="0"/>
        <v>80793.56754226076</v>
      </c>
      <c r="G49" s="28"/>
      <c r="H49" s="28">
        <f t="shared" si="1"/>
        <v>403967.83771130379</v>
      </c>
      <c r="I49" s="28"/>
      <c r="J49" s="28">
        <f t="shared" si="2"/>
        <v>16430952.703431511</v>
      </c>
      <c r="K49" s="6"/>
      <c r="L49" s="27">
        <f>IFERROR(IF(EOMONTH(B49,$L$20)&gt;$L$16,$L$16,EOMONTH(B49,$L$20)),"MTY")</f>
        <v>45291</v>
      </c>
      <c r="N49" s="67">
        <f t="shared" si="3"/>
        <v>2023</v>
      </c>
    </row>
    <row r="50" spans="1:14" s="10" customFormat="1" x14ac:dyDescent="0.2">
      <c r="A50" s="8"/>
      <c r="B50" s="27">
        <f>IF(L49&lt;$L$16,L49,"MTY")</f>
        <v>45291</v>
      </c>
      <c r="C50" s="6"/>
      <c r="D50" s="28">
        <f>IF(B50="MTY",0,J49)</f>
        <v>16430952.703431511</v>
      </c>
      <c r="E50" s="28"/>
      <c r="F50" s="28">
        <f t="shared" si="0"/>
        <v>81929.681973274928</v>
      </c>
      <c r="G50" s="28"/>
      <c r="H50" s="28">
        <f t="shared" si="1"/>
        <v>409648.40986637463</v>
      </c>
      <c r="I50" s="28"/>
      <c r="J50" s="28">
        <f t="shared" si="2"/>
        <v>16840601.113297887</v>
      </c>
      <c r="K50" s="6"/>
      <c r="L50" s="27">
        <f>IFERROR(IF(EOMONTH(B50,$L$20)&gt;$L$16,$L$16,EOMONTH(B50,$L$20)),"MTY")</f>
        <v>45382</v>
      </c>
      <c r="N50" s="67">
        <f t="shared" si="3"/>
        <v>2024</v>
      </c>
    </row>
    <row r="51" spans="1:14" s="10" customFormat="1" x14ac:dyDescent="0.2">
      <c r="A51" s="8"/>
      <c r="B51" s="27">
        <f>IF(L50&lt;$L$16,L50,"MTY")</f>
        <v>45382</v>
      </c>
      <c r="C51" s="6"/>
      <c r="D51" s="28">
        <f>IF(B51="MTY",0,J50)</f>
        <v>16840601.113297887</v>
      </c>
      <c r="E51" s="28"/>
      <c r="F51" s="28">
        <f t="shared" si="0"/>
        <v>83972.312400553841</v>
      </c>
      <c r="G51" s="28"/>
      <c r="H51" s="28">
        <f t="shared" si="1"/>
        <v>419861.56200276926</v>
      </c>
      <c r="I51" s="28"/>
      <c r="J51" s="28">
        <f t="shared" si="2"/>
        <v>17260462.675300658</v>
      </c>
      <c r="K51" s="6"/>
      <c r="L51" s="27">
        <f>IFERROR(IF(EOMONTH(B51,$L$20)&gt;$L$16,$L$16,EOMONTH(B51,$L$20)),"MTY")</f>
        <v>45473</v>
      </c>
      <c r="N51" s="67">
        <f t="shared" si="3"/>
        <v>2024</v>
      </c>
    </row>
    <row r="52" spans="1:14" s="10" customFormat="1" x14ac:dyDescent="0.2">
      <c r="A52" s="8"/>
      <c r="B52" s="27">
        <f>IF(L51&lt;$L$16,L51,"MTY")</f>
        <v>45473</v>
      </c>
      <c r="C52" s="6"/>
      <c r="D52" s="28">
        <f>IF(B52="MTY",0,J51)</f>
        <v>17260462.675300658</v>
      </c>
      <c r="E52" s="28"/>
      <c r="F52" s="28">
        <f t="shared" si="0"/>
        <v>87011.647459049884</v>
      </c>
      <c r="G52" s="28"/>
      <c r="H52" s="28">
        <f t="shared" si="1"/>
        <v>435058.23729524948</v>
      </c>
      <c r="I52" s="28"/>
      <c r="J52" s="28">
        <f t="shared" si="2"/>
        <v>17695520.912595905</v>
      </c>
      <c r="K52" s="6"/>
      <c r="L52" s="27">
        <f>IFERROR(IF(EOMONTH(B52,$L$20)&gt;$L$16,$L$16,EOMONTH(B52,$L$20)),"MTY")</f>
        <v>45565</v>
      </c>
      <c r="N52" s="67">
        <f t="shared" si="3"/>
        <v>2024</v>
      </c>
    </row>
    <row r="53" spans="1:14" s="10" customFormat="1" x14ac:dyDescent="0.2">
      <c r="A53" s="8"/>
      <c r="B53" s="27">
        <f>IF(L52&lt;$L$16,L52,"MTY")</f>
        <v>45565</v>
      </c>
      <c r="C53" s="6"/>
      <c r="D53" s="28">
        <f>IF(B53="MTY",0,J52)</f>
        <v>17695520.912595905</v>
      </c>
      <c r="E53" s="28"/>
      <c r="F53" s="28">
        <f t="shared" si="0"/>
        <v>89204.817751168404</v>
      </c>
      <c r="G53" s="28"/>
      <c r="H53" s="28">
        <f t="shared" si="1"/>
        <v>446024.08875584195</v>
      </c>
      <c r="I53" s="28"/>
      <c r="J53" s="28">
        <f t="shared" si="2"/>
        <v>18141545.001351748</v>
      </c>
      <c r="K53" s="6"/>
      <c r="L53" s="27">
        <f>IFERROR(IF(EOMONTH(B53,$L$20)&gt;$L$16,$L$16,EOMONTH(B53,$L$20)),"MTY")</f>
        <v>45657</v>
      </c>
      <c r="N53" s="67">
        <f t="shared" si="3"/>
        <v>2024</v>
      </c>
    </row>
    <row r="54" spans="1:14" s="10" customFormat="1" x14ac:dyDescent="0.2">
      <c r="A54" s="8"/>
      <c r="B54" s="27">
        <f>IF(L53&lt;$L$16,L53,"MTY")</f>
        <v>45657</v>
      </c>
      <c r="C54" s="6"/>
      <c r="D54" s="28">
        <f>IF(B54="MTY",0,J53)</f>
        <v>18141545.001351748</v>
      </c>
      <c r="E54" s="28"/>
      <c r="F54" s="28">
        <f t="shared" si="0"/>
        <v>89465.153431323692</v>
      </c>
      <c r="G54" s="28"/>
      <c r="H54" s="28">
        <f t="shared" si="1"/>
        <v>447325.76715661841</v>
      </c>
      <c r="I54" s="28"/>
      <c r="J54" s="28">
        <f t="shared" si="2"/>
        <v>18588870.768508367</v>
      </c>
      <c r="K54" s="6"/>
      <c r="L54" s="27">
        <f>IFERROR(IF(EOMONTH(B54,$L$20)&gt;$L$16,$L$16,EOMONTH(B54,$L$20)),"MTY")</f>
        <v>45747</v>
      </c>
      <c r="N54" s="67">
        <f t="shared" si="3"/>
        <v>2025</v>
      </c>
    </row>
    <row r="55" spans="1:14" s="10" customFormat="1" x14ac:dyDescent="0.2">
      <c r="A55" s="8"/>
      <c r="B55" s="27">
        <f>IF(L54&lt;$L$16,L54,"MTY")</f>
        <v>45747</v>
      </c>
      <c r="C55" s="6"/>
      <c r="D55" s="28">
        <f>IF(B55="MTY",0,J54)</f>
        <v>18588870.768508367</v>
      </c>
      <c r="E55" s="28"/>
      <c r="F55" s="28">
        <f t="shared" si="0"/>
        <v>92689.711777219811</v>
      </c>
      <c r="G55" s="28"/>
      <c r="H55" s="28">
        <f t="shared" si="1"/>
        <v>463448.55888609902</v>
      </c>
      <c r="I55" s="28"/>
      <c r="J55" s="28">
        <f t="shared" si="2"/>
        <v>19052319.327394467</v>
      </c>
      <c r="K55" s="6"/>
      <c r="L55" s="27">
        <f>IFERROR(IF(EOMONTH(B55,$L$20)&gt;$L$16,$L$16,EOMONTH(B55,$L$20)),"MTY")</f>
        <v>45838</v>
      </c>
      <c r="N55" s="67">
        <f t="shared" si="3"/>
        <v>2025</v>
      </c>
    </row>
    <row r="56" spans="1:14" s="10" customFormat="1" x14ac:dyDescent="0.2">
      <c r="A56" s="8"/>
      <c r="B56" s="27">
        <f>IF(L55&lt;$L$16,L55,"MTY")</f>
        <v>45838</v>
      </c>
      <c r="C56" s="6"/>
      <c r="D56" s="28">
        <f>IF(B56="MTY",0,J55)</f>
        <v>19052319.327394467</v>
      </c>
      <c r="E56" s="28"/>
      <c r="F56" s="28">
        <f t="shared" si="0"/>
        <v>96044.568664125531</v>
      </c>
      <c r="G56" s="28"/>
      <c r="H56" s="28">
        <f t="shared" si="1"/>
        <v>480222.84332062764</v>
      </c>
      <c r="I56" s="28"/>
      <c r="J56" s="28">
        <f t="shared" si="2"/>
        <v>19532542.170715094</v>
      </c>
      <c r="K56" s="6"/>
      <c r="L56" s="27">
        <f>IFERROR(IF(EOMONTH(B56,$L$20)&gt;$L$16,$L$16,EOMONTH(B56,$L$20)),"MTY")</f>
        <v>45930</v>
      </c>
      <c r="N56" s="67">
        <f t="shared" si="3"/>
        <v>2025</v>
      </c>
    </row>
    <row r="57" spans="1:14" s="10" customFormat="1" x14ac:dyDescent="0.2">
      <c r="A57" s="8"/>
      <c r="B57" s="27">
        <f>IF(L56&lt;$L$16,L56,"MTY")</f>
        <v>45930</v>
      </c>
      <c r="C57" s="6"/>
      <c r="D57" s="28">
        <f>IF(B57="MTY",0,J56)</f>
        <v>19532542.170715094</v>
      </c>
      <c r="E57" s="28"/>
      <c r="F57" s="28">
        <f t="shared" si="0"/>
        <v>98465.418066070604</v>
      </c>
      <c r="G57" s="28"/>
      <c r="H57" s="28">
        <f t="shared" si="1"/>
        <v>492327.09033035301</v>
      </c>
      <c r="I57" s="28"/>
      <c r="J57" s="28">
        <f t="shared" si="2"/>
        <v>20024869.261045448</v>
      </c>
      <c r="K57" s="6"/>
      <c r="L57" s="27">
        <f>IFERROR(IF(EOMONTH(B57,$L$20)&gt;$L$16,$L$16,EOMONTH(B57,$L$20)),"MTY")</f>
        <v>46022</v>
      </c>
      <c r="N57" s="67">
        <f t="shared" si="3"/>
        <v>2025</v>
      </c>
    </row>
    <row r="58" spans="1:14" s="10" customFormat="1" x14ac:dyDescent="0.2">
      <c r="A58" s="8"/>
      <c r="B58" s="27">
        <f>IF(L57&lt;$L$16,L57,"MTY")</f>
        <v>46022</v>
      </c>
      <c r="C58" s="6"/>
      <c r="D58" s="28">
        <f>IF(B58="MTY",0,J57)</f>
        <v>20024869.261045448</v>
      </c>
      <c r="E58" s="28"/>
      <c r="F58" s="28">
        <f t="shared" si="0"/>
        <v>98752.779917484397</v>
      </c>
      <c r="G58" s="28"/>
      <c r="H58" s="28">
        <f t="shared" si="1"/>
        <v>493763.89958742197</v>
      </c>
      <c r="I58" s="28"/>
      <c r="J58" s="28">
        <f t="shared" si="2"/>
        <v>20518633.160632871</v>
      </c>
      <c r="K58" s="6"/>
      <c r="L58" s="27">
        <f>IFERROR(IF(EOMONTH(B58,$L$20)&gt;$L$16,$L$16,EOMONTH(B58,$L$20)),"MTY")</f>
        <v>46112</v>
      </c>
      <c r="N58" s="67">
        <f t="shared" si="3"/>
        <v>2026</v>
      </c>
    </row>
    <row r="59" spans="1:14" s="10" customFormat="1" x14ac:dyDescent="0.2">
      <c r="A59" s="8"/>
      <c r="B59" s="27">
        <f>IF(L58&lt;$L$16,L58,"MTY")</f>
        <v>46112</v>
      </c>
      <c r="C59" s="6"/>
      <c r="D59" s="28">
        <f>IF(B59="MTY",0,J58)</f>
        <v>20518633.160632871</v>
      </c>
      <c r="E59" s="28"/>
      <c r="F59" s="28">
        <f t="shared" si="0"/>
        <v>102312.08863658036</v>
      </c>
      <c r="G59" s="28"/>
      <c r="H59" s="28">
        <f t="shared" si="1"/>
        <v>511560.44318290165</v>
      </c>
      <c r="I59" s="28"/>
      <c r="J59" s="28">
        <f t="shared" si="2"/>
        <v>21030193.603815772</v>
      </c>
      <c r="K59" s="6"/>
      <c r="L59" s="27">
        <f>IFERROR(IF(EOMONTH(B59,$L$20)&gt;$L$16,$L$16,EOMONTH(B59,$L$20)),"MTY")</f>
        <v>46203</v>
      </c>
      <c r="N59" s="67">
        <f t="shared" si="3"/>
        <v>2026</v>
      </c>
    </row>
    <row r="60" spans="1:14" s="10" customFormat="1" x14ac:dyDescent="0.2">
      <c r="A60" s="8"/>
      <c r="B60" s="27">
        <f>IF(L59&lt;$L$16,L59,"MTY")</f>
        <v>46203</v>
      </c>
      <c r="C60" s="6"/>
      <c r="D60" s="28">
        <f>IF(B60="MTY",0,J59)</f>
        <v>21030193.603815772</v>
      </c>
      <c r="E60" s="28"/>
      <c r="F60" s="28">
        <f t="shared" si="0"/>
        <v>106015.22255074253</v>
      </c>
      <c r="G60" s="28"/>
      <c r="H60" s="28">
        <f t="shared" si="1"/>
        <v>530076.11275371269</v>
      </c>
      <c r="I60" s="28"/>
      <c r="J60" s="28">
        <f t="shared" si="2"/>
        <v>21560269.716569483</v>
      </c>
      <c r="K60" s="6"/>
      <c r="L60" s="27">
        <f>IFERROR(IF(EOMONTH(B60,$L$20)&gt;$L$16,$L$16,EOMONTH(B60,$L$20)),"MTY")</f>
        <v>46295</v>
      </c>
      <c r="N60" s="67">
        <f t="shared" si="3"/>
        <v>2026</v>
      </c>
    </row>
    <row r="61" spans="1:14" s="10" customFormat="1" x14ac:dyDescent="0.2">
      <c r="A61" s="8"/>
      <c r="B61" s="27">
        <f>IF(L60&lt;$L$16,L60,"MTY")</f>
        <v>46295</v>
      </c>
      <c r="C61" s="6"/>
      <c r="D61" s="28">
        <f>IF(B61="MTY",0,J60)</f>
        <v>21560269.716569483</v>
      </c>
      <c r="E61" s="28"/>
      <c r="F61" s="28">
        <f t="shared" si="0"/>
        <v>108687.38706435029</v>
      </c>
      <c r="G61" s="28"/>
      <c r="H61" s="28">
        <f t="shared" si="1"/>
        <v>543436.9353217514</v>
      </c>
      <c r="I61" s="28"/>
      <c r="J61" s="28">
        <f t="shared" si="2"/>
        <v>22103706.651891235</v>
      </c>
      <c r="K61" s="6"/>
      <c r="L61" s="27">
        <f>IFERROR(IF(EOMONTH(B61,$L$20)&gt;$L$16,$L$16,EOMONTH(B61,$L$20)),"MTY")</f>
        <v>46387</v>
      </c>
      <c r="N61" s="67">
        <f t="shared" si="3"/>
        <v>2026</v>
      </c>
    </row>
    <row r="62" spans="1:14" s="10" customFormat="1" x14ac:dyDescent="0.2">
      <c r="A62" s="8"/>
      <c r="B62" s="27">
        <f>IF(L61&lt;$L$16,L61,"MTY")</f>
        <v>46387</v>
      </c>
      <c r="C62" s="6"/>
      <c r="D62" s="28">
        <f>IF(B62="MTY",0,J61)</f>
        <v>22103706.651891235</v>
      </c>
      <c r="E62" s="28"/>
      <c r="F62" s="28">
        <f t="shared" si="0"/>
        <v>109004.58074905266</v>
      </c>
      <c r="G62" s="28"/>
      <c r="H62" s="28">
        <f t="shared" si="1"/>
        <v>545022.90374526323</v>
      </c>
      <c r="I62" s="28"/>
      <c r="J62" s="28">
        <f t="shared" si="2"/>
        <v>22648729.555636499</v>
      </c>
      <c r="K62" s="6"/>
      <c r="L62" s="27">
        <f>IFERROR(IF(EOMONTH(B62,$L$20)&gt;$L$16,$L$16,EOMONTH(B62,$L$20)),"MTY")</f>
        <v>46477</v>
      </c>
      <c r="N62" s="67">
        <f t="shared" si="3"/>
        <v>2027</v>
      </c>
    </row>
    <row r="63" spans="1:14" s="10" customFormat="1" x14ac:dyDescent="0.2">
      <c r="A63" s="1"/>
      <c r="B63" s="27">
        <f>IF(L62&lt;$L$16,L62,"MTY")</f>
        <v>46477</v>
      </c>
      <c r="C63" s="6"/>
      <c r="D63" s="28">
        <f>IF(B63="MTY",0,J62)</f>
        <v>22648729.555636499</v>
      </c>
      <c r="E63" s="28"/>
      <c r="F63" s="28">
        <f t="shared" si="0"/>
        <v>112933.39120892719</v>
      </c>
      <c r="G63" s="28"/>
      <c r="H63" s="28">
        <f t="shared" si="1"/>
        <v>564666.95604463585</v>
      </c>
      <c r="I63" s="28"/>
      <c r="J63" s="28">
        <f t="shared" si="2"/>
        <v>23213396.511681136</v>
      </c>
      <c r="K63" s="6"/>
      <c r="L63" s="27">
        <f>IFERROR(IF(EOMONTH(B63,$L$20)&gt;$L$16,$L$16,EOMONTH(B63,$L$20)),"MTY")</f>
        <v>46568</v>
      </c>
      <c r="N63" s="67">
        <f t="shared" si="3"/>
        <v>2027</v>
      </c>
    </row>
    <row r="64" spans="1:14" s="10" customFormat="1" x14ac:dyDescent="0.2">
      <c r="A64" s="1"/>
      <c r="B64" s="27">
        <f>IF(L63&lt;$L$16,L63,"MTY")</f>
        <v>46568</v>
      </c>
      <c r="C64" s="6"/>
      <c r="D64" s="28">
        <f>IF(B64="MTY",0,J63)</f>
        <v>23213396.511681136</v>
      </c>
      <c r="E64" s="28"/>
      <c r="F64" s="28">
        <f t="shared" si="0"/>
        <v>117020.95775751586</v>
      </c>
      <c r="G64" s="28"/>
      <c r="H64" s="28">
        <f t="shared" si="1"/>
        <v>585104.78878757928</v>
      </c>
      <c r="I64" s="28"/>
      <c r="J64" s="28">
        <f t="shared" si="2"/>
        <v>23798501.300468717</v>
      </c>
      <c r="K64" s="6"/>
      <c r="L64" s="27">
        <f>IFERROR(IF(EOMONTH(B64,$L$20)&gt;$L$16,$L$16,EOMONTH(B64,$L$20)),"MTY")</f>
        <v>46660</v>
      </c>
      <c r="N64" s="67">
        <f t="shared" si="3"/>
        <v>2027</v>
      </c>
    </row>
    <row r="65" spans="1:14" s="10" customFormat="1" x14ac:dyDescent="0.2">
      <c r="A65" s="1"/>
      <c r="B65" s="27">
        <f>IF(L64&lt;$L$16,L64,"MTY")</f>
        <v>46660</v>
      </c>
      <c r="C65" s="6"/>
      <c r="D65" s="28">
        <f>IF(B65="MTY",0,J64)</f>
        <v>23798501.300468717</v>
      </c>
      <c r="E65" s="28"/>
      <c r="F65" s="28">
        <f t="shared" si="0"/>
        <v>119970.5271037327</v>
      </c>
      <c r="G65" s="28"/>
      <c r="H65" s="28">
        <f t="shared" si="1"/>
        <v>599852.63551866345</v>
      </c>
      <c r="I65" s="28"/>
      <c r="J65" s="28">
        <f t="shared" si="2"/>
        <v>24398353.935987379</v>
      </c>
      <c r="K65" s="6"/>
      <c r="L65" s="27">
        <f>IFERROR(IF(EOMONTH(B65,$L$20)&gt;$L$16,$L$16,EOMONTH(B65,$L$20)),"MTY")</f>
        <v>46752</v>
      </c>
      <c r="N65" s="67">
        <f t="shared" si="3"/>
        <v>2027</v>
      </c>
    </row>
    <row r="66" spans="1:14" s="10" customFormat="1" x14ac:dyDescent="0.2">
      <c r="A66" s="1"/>
      <c r="B66" s="27">
        <f>IF(L65&lt;$L$16,L65,"MTY")</f>
        <v>46752</v>
      </c>
      <c r="C66" s="6"/>
      <c r="D66" s="28">
        <f>IF(B66="MTY",0,J65)</f>
        <v>24398353.935987379</v>
      </c>
      <c r="E66" s="28"/>
      <c r="F66" s="28">
        <f t="shared" si="0"/>
        <v>121657.54565341653</v>
      </c>
      <c r="G66" s="28"/>
      <c r="H66" s="28">
        <f t="shared" si="1"/>
        <v>608287.72826708248</v>
      </c>
      <c r="I66" s="28"/>
      <c r="J66" s="28">
        <f t="shared" si="2"/>
        <v>25006641.66425446</v>
      </c>
      <c r="K66" s="6"/>
      <c r="L66" s="27">
        <f>IFERROR(IF(EOMONTH(B66,$L$20)&gt;$L$16,$L$16,EOMONTH(B66,$L$20)),"MTY")</f>
        <v>46843</v>
      </c>
      <c r="N66" s="67">
        <f t="shared" si="3"/>
        <v>2028</v>
      </c>
    </row>
    <row r="67" spans="1:14" s="10" customFormat="1" x14ac:dyDescent="0.2">
      <c r="A67" s="1"/>
      <c r="B67" s="27">
        <f>IF(L66&lt;$L$16,L66,"MTY")</f>
        <v>46843</v>
      </c>
      <c r="C67" s="6"/>
      <c r="D67" s="28">
        <f>IF(B67="MTY",0,J66)</f>
        <v>25006641.66425446</v>
      </c>
      <c r="E67" s="28"/>
      <c r="F67" s="28">
        <f t="shared" si="0"/>
        <v>124690.65158614553</v>
      </c>
      <c r="G67" s="28"/>
      <c r="H67" s="28">
        <f t="shared" si="1"/>
        <v>623453.25793072756</v>
      </c>
      <c r="I67" s="28"/>
      <c r="J67" s="28">
        <f t="shared" si="2"/>
        <v>25630094.922185186</v>
      </c>
      <c r="K67" s="6"/>
      <c r="L67" s="27">
        <f>IFERROR(IF(EOMONTH(B67,$L$20)&gt;$L$16,$L$16,EOMONTH(B67,$L$20)),"MTY")</f>
        <v>46934</v>
      </c>
      <c r="N67" s="67">
        <f t="shared" si="3"/>
        <v>2028</v>
      </c>
    </row>
    <row r="68" spans="1:14" s="10" customFormat="1" x14ac:dyDescent="0.2">
      <c r="A68" s="1"/>
      <c r="B68" s="27">
        <f>IF(L67&lt;$L$16,L67,"MTY")</f>
        <v>46934</v>
      </c>
      <c r="C68" s="6"/>
      <c r="D68" s="28">
        <f>IF(B68="MTY",0,J67)</f>
        <v>25630094.922185186</v>
      </c>
      <c r="E68" s="28"/>
      <c r="F68" s="28">
        <f t="shared" si="0"/>
        <v>129203.76618307053</v>
      </c>
      <c r="G68" s="28"/>
      <c r="H68" s="28">
        <f t="shared" si="1"/>
        <v>646018.83091535268</v>
      </c>
      <c r="I68" s="28"/>
      <c r="J68" s="28">
        <f t="shared" si="2"/>
        <v>26276113.75310054</v>
      </c>
      <c r="K68" s="6"/>
      <c r="L68" s="27">
        <f>IFERROR(IF(EOMONTH(B68,$L$20)&gt;$L$16,$L$16,EOMONTH(B68,$L$20)),"MTY")</f>
        <v>47026</v>
      </c>
      <c r="N68" s="67">
        <f t="shared" si="3"/>
        <v>2028</v>
      </c>
    </row>
    <row r="69" spans="1:14" s="10" customFormat="1" x14ac:dyDescent="0.2">
      <c r="A69" s="1"/>
      <c r="B69" s="27">
        <f>IF(L68&lt;$L$16,L68,"MTY")</f>
        <v>47026</v>
      </c>
      <c r="C69" s="6"/>
      <c r="D69" s="28">
        <f>IF(B69="MTY",0,J68)</f>
        <v>26276113.75310054</v>
      </c>
      <c r="E69" s="28"/>
      <c r="F69" s="28">
        <f t="shared" si="0"/>
        <v>119502.3255620463</v>
      </c>
      <c r="G69" s="28"/>
      <c r="H69" s="28">
        <f t="shared" si="1"/>
        <v>597511.62781023141</v>
      </c>
      <c r="I69" s="28"/>
      <c r="J69" s="28">
        <f t="shared" si="2"/>
        <v>26873625.380910773</v>
      </c>
      <c r="K69" s="6"/>
      <c r="L69" s="27">
        <f>IFERROR(IF(EOMONTH(B69,$L$20)&gt;$L$16,$L$16,EOMONTH(B69,$L$20)),"MTY")</f>
        <v>47109</v>
      </c>
      <c r="N69" s="67">
        <f t="shared" si="3"/>
        <v>2028</v>
      </c>
    </row>
    <row r="70" spans="1:14" s="10" customFormat="1" x14ac:dyDescent="0.2">
      <c r="A70" s="1"/>
      <c r="B70" s="27" t="str">
        <f>IF(L69&lt;$L$16,L69,"MTY")</f>
        <v>MTY</v>
      </c>
      <c r="C70" s="6"/>
      <c r="D70" s="28">
        <f>IF(B70="MTY",0,J69)</f>
        <v>0</v>
      </c>
      <c r="E70" s="28"/>
      <c r="F70" s="28">
        <f t="shared" si="0"/>
        <v>0</v>
      </c>
      <c r="G70" s="28"/>
      <c r="H70" s="28">
        <f t="shared" si="1"/>
        <v>0</v>
      </c>
      <c r="I70" s="28"/>
      <c r="J70" s="28">
        <f t="shared" si="2"/>
        <v>0</v>
      </c>
      <c r="K70" s="6"/>
      <c r="L70" s="27" t="str">
        <f>IFERROR(IF(EOMONTH(B70,$L$20)&gt;$L$16,$L$16,EOMONTH(B70,$L$20)),"MTY")</f>
        <v>MTY</v>
      </c>
      <c r="N70" s="67" t="str">
        <f t="shared" si="3"/>
        <v/>
      </c>
    </row>
    <row r="71" spans="1:14" s="10" customFormat="1" x14ac:dyDescent="0.2">
      <c r="A71" s="1"/>
      <c r="B71" s="27" t="str">
        <f>IF(L70&lt;$L$16,L70,"MTY")</f>
        <v>MTY</v>
      </c>
      <c r="C71" s="6"/>
      <c r="D71" s="28">
        <f>IF(B71="MTY",0,J70)</f>
        <v>0</v>
      </c>
      <c r="E71" s="28"/>
      <c r="F71" s="28">
        <f t="shared" si="0"/>
        <v>0</v>
      </c>
      <c r="G71" s="28"/>
      <c r="H71" s="28">
        <f t="shared" si="1"/>
        <v>0</v>
      </c>
      <c r="I71" s="28"/>
      <c r="J71" s="28">
        <f t="shared" si="2"/>
        <v>0</v>
      </c>
      <c r="K71" s="6"/>
      <c r="L71" s="27" t="str">
        <f>IFERROR(IF(EOMONTH(B71,$L$20)&gt;$L$16,$L$16,EOMONTH(B71,$L$20)),"MTY")</f>
        <v>MTY</v>
      </c>
      <c r="N71" s="67" t="str">
        <f t="shared" si="3"/>
        <v/>
      </c>
    </row>
    <row r="72" spans="1:14" s="10" customFormat="1" x14ac:dyDescent="0.2">
      <c r="A72" s="1"/>
      <c r="B72" s="27" t="str">
        <f>IF(L71&lt;$L$16,L71,"MTY")</f>
        <v>MTY</v>
      </c>
      <c r="C72" s="6"/>
      <c r="D72" s="28">
        <f>IF(B72="MTY",0,J71)</f>
        <v>0</v>
      </c>
      <c r="E72" s="28"/>
      <c r="F72" s="28">
        <f t="shared" si="0"/>
        <v>0</v>
      </c>
      <c r="G72" s="28"/>
      <c r="H72" s="28">
        <f t="shared" si="1"/>
        <v>0</v>
      </c>
      <c r="I72" s="28"/>
      <c r="J72" s="28">
        <f t="shared" si="2"/>
        <v>0</v>
      </c>
      <c r="K72" s="6"/>
      <c r="L72" s="27" t="str">
        <f>IFERROR(IF(EOMONTH(B72,$L$20)&gt;$L$16,$L$16,EOMONTH(B72,$L$20)),"MTY")</f>
        <v>MTY</v>
      </c>
      <c r="N72" s="67" t="str">
        <f t="shared" si="3"/>
        <v/>
      </c>
    </row>
    <row r="73" spans="1:14" s="10" customFormat="1" x14ac:dyDescent="0.2">
      <c r="A73" s="1"/>
      <c r="B73" s="27" t="str">
        <f>IF(L72&lt;$L$16,L72,"MTY")</f>
        <v>MTY</v>
      </c>
      <c r="C73" s="6"/>
      <c r="D73" s="28">
        <f>IF(B73="MTY",0,J72)</f>
        <v>0</v>
      </c>
      <c r="E73" s="28"/>
      <c r="F73" s="28">
        <f t="shared" si="0"/>
        <v>0</v>
      </c>
      <c r="G73" s="28"/>
      <c r="H73" s="28">
        <f t="shared" si="1"/>
        <v>0</v>
      </c>
      <c r="I73" s="28"/>
      <c r="J73" s="28">
        <f t="shared" si="2"/>
        <v>0</v>
      </c>
      <c r="K73" s="6"/>
      <c r="L73" s="27" t="str">
        <f>IFERROR(IF(EOMONTH(B73,$L$20)&gt;$L$16,$L$16,EOMONTH(B73,$L$20)),"MTY")</f>
        <v>MTY</v>
      </c>
      <c r="N73" s="67" t="str">
        <f t="shared" si="3"/>
        <v/>
      </c>
    </row>
    <row r="74" spans="1:14" s="10" customFormat="1" x14ac:dyDescent="0.2">
      <c r="A74" s="1"/>
      <c r="B74" s="27" t="str">
        <f>IF(L73&lt;$L$16,L73,"MTY")</f>
        <v>MTY</v>
      </c>
      <c r="C74" s="6"/>
      <c r="D74" s="28">
        <f>IF(B74="MTY",0,J73)</f>
        <v>0</v>
      </c>
      <c r="E74" s="28"/>
      <c r="F74" s="28">
        <f t="shared" si="0"/>
        <v>0</v>
      </c>
      <c r="G74" s="28"/>
      <c r="H74" s="28">
        <f t="shared" si="1"/>
        <v>0</v>
      </c>
      <c r="I74" s="28"/>
      <c r="J74" s="28">
        <f t="shared" si="2"/>
        <v>0</v>
      </c>
      <c r="K74" s="6"/>
      <c r="L74" s="27" t="str">
        <f>IFERROR(IF(EOMONTH(B74,$L$20)&gt;$L$16,$L$16,EOMONTH(B74,$L$20)),"MTY")</f>
        <v>MTY</v>
      </c>
      <c r="N74" s="67" t="str">
        <f t="shared" si="3"/>
        <v/>
      </c>
    </row>
    <row r="75" spans="1:14" s="10" customFormat="1" x14ac:dyDescent="0.2">
      <c r="A75" s="1"/>
      <c r="B75" s="27" t="str">
        <f>IF(L74&lt;$L$16,L74,"MTY")</f>
        <v>MTY</v>
      </c>
      <c r="C75" s="6"/>
      <c r="D75" s="28">
        <f>IF(B75="MTY",0,J74)</f>
        <v>0</v>
      </c>
      <c r="E75" s="28"/>
      <c r="F75" s="28">
        <f t="shared" si="0"/>
        <v>0</v>
      </c>
      <c r="G75" s="28"/>
      <c r="H75" s="28">
        <f t="shared" si="1"/>
        <v>0</v>
      </c>
      <c r="I75" s="28"/>
      <c r="J75" s="28">
        <f t="shared" si="2"/>
        <v>0</v>
      </c>
      <c r="K75" s="6"/>
      <c r="L75" s="27" t="str">
        <f>IFERROR(IF(EOMONTH(B75,$L$20)&gt;$L$16,$L$16,EOMONTH(B75,$L$20)),"MTY")</f>
        <v>MTY</v>
      </c>
      <c r="N75" s="67" t="str">
        <f t="shared" si="3"/>
        <v/>
      </c>
    </row>
    <row r="76" spans="1:14" s="10" customFormat="1" x14ac:dyDescent="0.2">
      <c r="A76" s="1"/>
      <c r="B76" s="27" t="str">
        <f>IF(L75&lt;$L$16,L75,"MTY")</f>
        <v>MTY</v>
      </c>
      <c r="C76" s="6"/>
      <c r="D76" s="28">
        <f>IF(B76="MTY",0,J75)</f>
        <v>0</v>
      </c>
      <c r="E76" s="28"/>
      <c r="F76" s="28">
        <f t="shared" si="0"/>
        <v>0</v>
      </c>
      <c r="G76" s="28"/>
      <c r="H76" s="28">
        <f t="shared" si="1"/>
        <v>0</v>
      </c>
      <c r="I76" s="28"/>
      <c r="J76" s="28">
        <f t="shared" si="2"/>
        <v>0</v>
      </c>
      <c r="K76" s="6"/>
      <c r="L76" s="27" t="str">
        <f>IFERROR(IF(EOMONTH(B76,$L$20)&gt;$L$16,$L$16,EOMONTH(B76,$L$20)),"MTY")</f>
        <v>MTY</v>
      </c>
      <c r="N76" s="67" t="str">
        <f t="shared" si="3"/>
        <v/>
      </c>
    </row>
    <row r="77" spans="1:14" s="10" customFormat="1" x14ac:dyDescent="0.2">
      <c r="A77" s="1"/>
      <c r="B77" s="27" t="str">
        <f>IF(L76&lt;$L$16,L76,"MTY")</f>
        <v>MTY</v>
      </c>
      <c r="C77" s="6"/>
      <c r="D77" s="28">
        <f>IF(B77="MTY",0,J76)</f>
        <v>0</v>
      </c>
      <c r="E77" s="28"/>
      <c r="F77" s="28">
        <f t="shared" si="0"/>
        <v>0</v>
      </c>
      <c r="G77" s="28"/>
      <c r="H77" s="28">
        <f t="shared" si="1"/>
        <v>0</v>
      </c>
      <c r="I77" s="28"/>
      <c r="J77" s="28">
        <f t="shared" si="2"/>
        <v>0</v>
      </c>
      <c r="K77" s="6"/>
      <c r="L77" s="27" t="str">
        <f>IFERROR(IF(EOMONTH(B77,$L$20)&gt;$L$16,$L$16,EOMONTH(B77,$L$20)),"MTY")</f>
        <v>MTY</v>
      </c>
      <c r="N77" s="67" t="str">
        <f t="shared" si="3"/>
        <v/>
      </c>
    </row>
    <row r="78" spans="1:14" s="10" customFormat="1" x14ac:dyDescent="0.2">
      <c r="A78" s="1"/>
      <c r="B78" s="27" t="str">
        <f>IF(L77&lt;$L$16,L77,"MTY")</f>
        <v>MTY</v>
      </c>
      <c r="C78" s="6"/>
      <c r="D78" s="28">
        <f>IF(B78="MTY",0,J77)</f>
        <v>0</v>
      </c>
      <c r="E78" s="28"/>
      <c r="F78" s="28">
        <f t="shared" si="0"/>
        <v>0</v>
      </c>
      <c r="G78" s="28"/>
      <c r="H78" s="28">
        <f t="shared" si="1"/>
        <v>0</v>
      </c>
      <c r="I78" s="28"/>
      <c r="J78" s="28">
        <f t="shared" si="2"/>
        <v>0</v>
      </c>
      <c r="K78" s="6"/>
      <c r="L78" s="27" t="str">
        <f>IFERROR(IF(EOMONTH(B78,$L$20)&gt;$L$16,$L$16,EOMONTH(B78,$L$20)),"MTY")</f>
        <v>MTY</v>
      </c>
      <c r="N78" s="67" t="str">
        <f t="shared" si="3"/>
        <v/>
      </c>
    </row>
    <row r="79" spans="1:14" x14ac:dyDescent="0.2">
      <c r="B79" s="27" t="str">
        <f>IF(L78&lt;$L$16,L78,"MTY")</f>
        <v>MTY</v>
      </c>
      <c r="C79" s="6"/>
      <c r="D79" s="28">
        <f>IF(B79="MTY",0,J78)</f>
        <v>0</v>
      </c>
      <c r="E79" s="28"/>
      <c r="F79" s="28">
        <f t="shared" si="0"/>
        <v>0</v>
      </c>
      <c r="G79" s="28"/>
      <c r="H79" s="28">
        <f t="shared" si="1"/>
        <v>0</v>
      </c>
      <c r="I79" s="28"/>
      <c r="J79" s="28">
        <f t="shared" si="2"/>
        <v>0</v>
      </c>
      <c r="K79" s="6"/>
      <c r="L79" s="27" t="str">
        <f>IFERROR(IF(EOMONTH(B79,$L$20)&gt;$L$16,$L$16,EOMONTH(B79,$L$20)),"MTY")</f>
        <v>MTY</v>
      </c>
      <c r="N79" s="67" t="str">
        <f t="shared" si="3"/>
        <v/>
      </c>
    </row>
    <row r="80" spans="1:14" x14ac:dyDescent="0.2">
      <c r="B80" s="27" t="str">
        <f>IF(L79&lt;$L$16,L79,"MTY")</f>
        <v>MTY</v>
      </c>
      <c r="C80" s="6"/>
      <c r="D80" s="28">
        <f>IF(B80="MTY",0,J79)</f>
        <v>0</v>
      </c>
      <c r="E80" s="28"/>
      <c r="F80" s="28">
        <f t="shared" si="0"/>
        <v>0</v>
      </c>
      <c r="G80" s="28"/>
      <c r="H80" s="28">
        <f t="shared" si="1"/>
        <v>0</v>
      </c>
      <c r="I80" s="28"/>
      <c r="J80" s="28">
        <f t="shared" si="2"/>
        <v>0</v>
      </c>
      <c r="K80" s="6"/>
      <c r="L80" s="27" t="str">
        <f>IFERROR(IF(EOMONTH(B80,$L$20)&gt;$L$16,$L$16,EOMONTH(B80,$L$20)),"MTY")</f>
        <v>MTY</v>
      </c>
      <c r="N80" s="67" t="str">
        <f t="shared" si="3"/>
        <v/>
      </c>
    </row>
    <row r="81" spans="2:14" x14ac:dyDescent="0.2">
      <c r="B81" s="27" t="str">
        <f>IF(L80&lt;$L$16,L80,"MTY")</f>
        <v>MTY</v>
      </c>
      <c r="C81" s="6"/>
      <c r="D81" s="28">
        <f>IF(B81="MTY",0,J80)</f>
        <v>0</v>
      </c>
      <c r="E81" s="28"/>
      <c r="F81" s="28">
        <f t="shared" si="0"/>
        <v>0</v>
      </c>
      <c r="G81" s="28"/>
      <c r="H81" s="28">
        <f t="shared" si="1"/>
        <v>0</v>
      </c>
      <c r="I81" s="28"/>
      <c r="J81" s="28">
        <f t="shared" si="2"/>
        <v>0</v>
      </c>
      <c r="K81" s="6"/>
      <c r="L81" s="27" t="str">
        <f>IFERROR(IF(EOMONTH(B81,$L$20)&gt;$L$16,$L$16,EOMONTH(B81,$L$20)),"MTY")</f>
        <v>MTY</v>
      </c>
      <c r="N81" s="67" t="str">
        <f t="shared" si="3"/>
        <v/>
      </c>
    </row>
    <row r="82" spans="2:14" x14ac:dyDescent="0.2">
      <c r="B82" s="27" t="str">
        <f>IF(L81&lt;$L$16,L81,"MTY")</f>
        <v>MTY</v>
      </c>
      <c r="C82" s="6"/>
      <c r="D82" s="28">
        <f>IF(B82="MTY",0,J81)</f>
        <v>0</v>
      </c>
      <c r="E82" s="28"/>
      <c r="F82" s="28">
        <f t="shared" si="0"/>
        <v>0</v>
      </c>
      <c r="G82" s="28"/>
      <c r="H82" s="28">
        <f t="shared" si="1"/>
        <v>0</v>
      </c>
      <c r="I82" s="28"/>
      <c r="J82" s="28">
        <f t="shared" si="2"/>
        <v>0</v>
      </c>
      <c r="K82" s="6"/>
      <c r="L82" s="27" t="str">
        <f>IFERROR(IF(EOMONTH(B82,$L$20)&gt;$L$16,$L$16,EOMONTH(B82,$L$20)),"MTY")</f>
        <v>MTY</v>
      </c>
      <c r="N82" s="67" t="str">
        <f t="shared" si="3"/>
        <v/>
      </c>
    </row>
    <row r="83" spans="2:14" x14ac:dyDescent="0.2">
      <c r="B83" s="27" t="str">
        <f>IF(L82&lt;$L$16,L82,"MTY")</f>
        <v>MTY</v>
      </c>
      <c r="C83" s="6"/>
      <c r="D83" s="28">
        <f>IF(B83="MTY",0,J82)</f>
        <v>0</v>
      </c>
      <c r="E83" s="28"/>
      <c r="F83" s="28">
        <f t="shared" si="0"/>
        <v>0</v>
      </c>
      <c r="G83" s="28"/>
      <c r="H83" s="28">
        <f t="shared" si="1"/>
        <v>0</v>
      </c>
      <c r="I83" s="28"/>
      <c r="J83" s="28">
        <f t="shared" si="2"/>
        <v>0</v>
      </c>
      <c r="K83" s="6"/>
      <c r="L83" s="27" t="str">
        <f>IFERROR(IF(EOMONTH(B83,$L$20)&gt;$L$16,$L$16,EOMONTH(B83,$L$20)),"MTY")</f>
        <v>MTY</v>
      </c>
      <c r="N83" s="67" t="str">
        <f t="shared" si="3"/>
        <v/>
      </c>
    </row>
    <row r="84" spans="2:14" x14ac:dyDescent="0.2">
      <c r="B84" s="27" t="str">
        <f>IF(L83&lt;$L$16,L83,"MTY")</f>
        <v>MTY</v>
      </c>
      <c r="C84" s="6"/>
      <c r="D84" s="28">
        <f>IF(B84="MTY",0,J83)</f>
        <v>0</v>
      </c>
      <c r="E84" s="28"/>
      <c r="F84" s="28">
        <f t="shared" si="0"/>
        <v>0</v>
      </c>
      <c r="G84" s="28"/>
      <c r="H84" s="28">
        <f t="shared" si="1"/>
        <v>0</v>
      </c>
      <c r="I84" s="28"/>
      <c r="J84" s="28">
        <f t="shared" si="2"/>
        <v>0</v>
      </c>
      <c r="K84" s="6"/>
      <c r="L84" s="27" t="str">
        <f>IFERROR(IF(EOMONTH(B84,$L$20)&gt;$L$16,$L$16,EOMONTH(B84,$L$20)),"MTY")</f>
        <v>MTY</v>
      </c>
      <c r="N84" s="67" t="str">
        <f t="shared" si="3"/>
        <v/>
      </c>
    </row>
    <row r="85" spans="2:14" x14ac:dyDescent="0.2">
      <c r="B85" s="27" t="str">
        <f>IF(L84&lt;$L$16,L84,"MTY")</f>
        <v>MTY</v>
      </c>
      <c r="C85" s="6"/>
      <c r="D85" s="28">
        <f>IF(B85="MTY",0,J84)</f>
        <v>0</v>
      </c>
      <c r="E85" s="28"/>
      <c r="F85" s="28">
        <f t="shared" si="0"/>
        <v>0</v>
      </c>
      <c r="G85" s="28"/>
      <c r="H85" s="28">
        <f t="shared" si="1"/>
        <v>0</v>
      </c>
      <c r="I85" s="28"/>
      <c r="J85" s="28">
        <f t="shared" si="2"/>
        <v>0</v>
      </c>
      <c r="K85" s="6"/>
      <c r="L85" s="27" t="str">
        <f>IFERROR(IF(EOMONTH(B85,$L$20)&gt;$L$16,$L$16,EOMONTH(B85,$L$20)),"MTY")</f>
        <v>MTY</v>
      </c>
      <c r="N85" s="67" t="str">
        <f t="shared" si="3"/>
        <v/>
      </c>
    </row>
    <row r="86" spans="2:14" x14ac:dyDescent="0.2">
      <c r="B86" s="27" t="str">
        <f>IF(L85&lt;$L$16,L85,"MTY")</f>
        <v>MTY</v>
      </c>
      <c r="C86" s="6"/>
      <c r="D86" s="28">
        <f>IF(B86="MTY",0,J85)</f>
        <v>0</v>
      </c>
      <c r="E86" s="28"/>
      <c r="F86" s="28">
        <f t="shared" si="0"/>
        <v>0</v>
      </c>
      <c r="G86" s="28"/>
      <c r="H86" s="28">
        <f t="shared" si="1"/>
        <v>0</v>
      </c>
      <c r="I86" s="28"/>
      <c r="J86" s="28">
        <f t="shared" si="2"/>
        <v>0</v>
      </c>
      <c r="K86" s="6"/>
      <c r="L86" s="27" t="str">
        <f>IFERROR(IF(EOMONTH(B86,$L$20)&gt;$L$16,$L$16,EOMONTH(B86,$L$20)),"MTY")</f>
        <v>MTY</v>
      </c>
      <c r="N86" s="67" t="str">
        <f t="shared" si="3"/>
        <v/>
      </c>
    </row>
    <row r="87" spans="2:14" x14ac:dyDescent="0.2">
      <c r="B87" s="27" t="str">
        <f>IF(L86&lt;$L$16,L86,"MTY")</f>
        <v>MTY</v>
      </c>
      <c r="C87" s="6"/>
      <c r="D87" s="28">
        <f>IF(B87="MTY",0,J86)</f>
        <v>0</v>
      </c>
      <c r="E87" s="28"/>
      <c r="F87" s="28">
        <f t="shared" si="0"/>
        <v>0</v>
      </c>
      <c r="G87" s="28"/>
      <c r="H87" s="28">
        <f t="shared" si="1"/>
        <v>0</v>
      </c>
      <c r="I87" s="28"/>
      <c r="J87" s="28">
        <f t="shared" si="2"/>
        <v>0</v>
      </c>
      <c r="K87" s="6"/>
      <c r="L87" s="27" t="str">
        <f>IFERROR(IF(EOMONTH(B87,$L$20)&gt;$L$16,$L$16,EOMONTH(B87,$L$20)),"MTY")</f>
        <v>MTY</v>
      </c>
      <c r="N87" s="67" t="str">
        <f t="shared" si="3"/>
        <v/>
      </c>
    </row>
    <row r="88" spans="2:14" x14ac:dyDescent="0.2">
      <c r="B88" s="27" t="str">
        <f>IF(L87&lt;$L$16,L87,"MTY")</f>
        <v>MTY</v>
      </c>
      <c r="C88" s="6"/>
      <c r="D88" s="28">
        <f>IF(B88="MTY",0,J87)</f>
        <v>0</v>
      </c>
      <c r="E88" s="28"/>
      <c r="F88" s="28">
        <f t="shared" si="0"/>
        <v>0</v>
      </c>
      <c r="G88" s="28"/>
      <c r="H88" s="28">
        <f t="shared" si="1"/>
        <v>0</v>
      </c>
      <c r="I88" s="28"/>
      <c r="J88" s="28">
        <f t="shared" si="2"/>
        <v>0</v>
      </c>
      <c r="K88" s="6"/>
      <c r="L88" s="27" t="str">
        <f>IFERROR(IF(EOMONTH(B88,$L$20)&gt;$L$16,$L$16,EOMONTH(B88,$L$20)),"MTY")</f>
        <v>MTY</v>
      </c>
      <c r="N88" s="67" t="str">
        <f t="shared" si="3"/>
        <v/>
      </c>
    </row>
    <row r="89" spans="2:14" x14ac:dyDescent="0.2">
      <c r="B89" s="27" t="str">
        <f>IF(L88&lt;$L$16,L88,"MTY")</f>
        <v>MTY</v>
      </c>
      <c r="C89" s="6"/>
      <c r="D89" s="28">
        <f>IF(B89="MTY",0,J88)</f>
        <v>0</v>
      </c>
      <c r="E89" s="28"/>
      <c r="F89" s="28">
        <f t="shared" si="0"/>
        <v>0</v>
      </c>
      <c r="G89" s="28"/>
      <c r="H89" s="28">
        <f t="shared" si="1"/>
        <v>0</v>
      </c>
      <c r="I89" s="28"/>
      <c r="J89" s="28">
        <f t="shared" si="2"/>
        <v>0</v>
      </c>
      <c r="K89" s="6"/>
      <c r="L89" s="27" t="str">
        <f>IFERROR(IF(EOMONTH(B89,$L$20)&gt;$L$16,$L$16,EOMONTH(B89,$L$20)),"MTY")</f>
        <v>MTY</v>
      </c>
      <c r="N89" s="67" t="str">
        <f t="shared" si="3"/>
        <v/>
      </c>
    </row>
    <row r="90" spans="2:14" x14ac:dyDescent="0.2">
      <c r="B90" s="27" t="str">
        <f>IF(L89&lt;$L$16,L89,"MTY")</f>
        <v>MTY</v>
      </c>
      <c r="C90" s="6"/>
      <c r="D90" s="28">
        <f>IF(B90="MTY",0,J89)</f>
        <v>0</v>
      </c>
      <c r="E90" s="28"/>
      <c r="F90" s="28">
        <f t="shared" si="0"/>
        <v>0</v>
      </c>
      <c r="G90" s="28"/>
      <c r="H90" s="28">
        <f t="shared" si="1"/>
        <v>0</v>
      </c>
      <c r="I90" s="28"/>
      <c r="J90" s="28">
        <f t="shared" si="2"/>
        <v>0</v>
      </c>
      <c r="K90" s="6"/>
      <c r="L90" s="27" t="str">
        <f>IFERROR(IF(EOMONTH(B90,$L$20)&gt;$L$16,$L$16,EOMONTH(B90,$L$20)),"MTY")</f>
        <v>MTY</v>
      </c>
      <c r="N90" s="67" t="str">
        <f t="shared" si="3"/>
        <v/>
      </c>
    </row>
    <row r="91" spans="2:14" x14ac:dyDescent="0.2">
      <c r="B91" s="27" t="str">
        <f>IF(L90&lt;$L$16,L90,"MTY")</f>
        <v>MTY</v>
      </c>
      <c r="C91" s="6"/>
      <c r="D91" s="28">
        <f>IF(B91="MTY",0,J90)</f>
        <v>0</v>
      </c>
      <c r="E91" s="28"/>
      <c r="F91" s="28">
        <f t="shared" si="0"/>
        <v>0</v>
      </c>
      <c r="G91" s="28"/>
      <c r="H91" s="28">
        <f t="shared" si="1"/>
        <v>0</v>
      </c>
      <c r="I91" s="28"/>
      <c r="J91" s="28">
        <f t="shared" si="2"/>
        <v>0</v>
      </c>
      <c r="K91" s="6"/>
      <c r="L91" s="27" t="str">
        <f>IFERROR(IF(EOMONTH(B91,$L$20)&gt;$L$16,$L$16,EOMONTH(B91,$L$20)),"MTY")</f>
        <v>MTY</v>
      </c>
      <c r="N91" s="67" t="str">
        <f t="shared" si="3"/>
        <v/>
      </c>
    </row>
    <row r="92" spans="2:14" x14ac:dyDescent="0.2">
      <c r="B92" s="27" t="str">
        <f>IF(L91&lt;$L$16,L91,"MTY")</f>
        <v>MTY</v>
      </c>
      <c r="C92" s="6"/>
      <c r="D92" s="28">
        <f>IF(B92="MTY",0,J91)</f>
        <v>0</v>
      </c>
      <c r="E92" s="28"/>
      <c r="F92" s="28">
        <f t="shared" si="0"/>
        <v>0</v>
      </c>
      <c r="G92" s="28"/>
      <c r="H92" s="28">
        <f t="shared" si="1"/>
        <v>0</v>
      </c>
      <c r="I92" s="28"/>
      <c r="J92" s="28">
        <f t="shared" si="2"/>
        <v>0</v>
      </c>
      <c r="K92" s="6"/>
      <c r="L92" s="27" t="str">
        <f>IFERROR(IF(EOMONTH(B92,$L$20)&gt;$L$16,$L$16,EOMONTH(B92,$L$20)),"MTY")</f>
        <v>MTY</v>
      </c>
      <c r="N92" s="67" t="str">
        <f t="shared" si="3"/>
        <v/>
      </c>
    </row>
    <row r="93" spans="2:14" x14ac:dyDescent="0.2">
      <c r="B93" s="27" t="str">
        <f>IF(L92&lt;$L$16,L92,"MTY")</f>
        <v>MTY</v>
      </c>
      <c r="C93" s="6"/>
      <c r="D93" s="28">
        <f>IF(B93="MTY",0,J92)</f>
        <v>0</v>
      </c>
      <c r="E93" s="28"/>
      <c r="F93" s="28">
        <f t="shared" si="0"/>
        <v>0</v>
      </c>
      <c r="G93" s="28"/>
      <c r="H93" s="28">
        <f t="shared" si="1"/>
        <v>0</v>
      </c>
      <c r="I93" s="28"/>
      <c r="J93" s="28">
        <f t="shared" si="2"/>
        <v>0</v>
      </c>
      <c r="K93" s="6"/>
      <c r="L93" s="27" t="str">
        <f>IFERROR(IF(EOMONTH(B93,$L$20)&gt;$L$16,$L$16,EOMONTH(B93,$L$20)),"MTY")</f>
        <v>MTY</v>
      </c>
      <c r="N93" s="67" t="str">
        <f t="shared" si="3"/>
        <v/>
      </c>
    </row>
    <row r="94" spans="2:14" x14ac:dyDescent="0.2">
      <c r="B94" s="27" t="str">
        <f>IF(L93&lt;$L$16,L93,"MTY")</f>
        <v>MTY</v>
      </c>
      <c r="C94" s="6"/>
      <c r="D94" s="28">
        <f>IF(B94="MTY",0,J93)</f>
        <v>0</v>
      </c>
      <c r="E94" s="28"/>
      <c r="F94" s="28">
        <f t="shared" ref="F94:F151" si="4">IFERROR(IF($L$11="Y",(D94*$L$8*_xlfn.DAYS(L94,B94)/$L$18),($L$4*$L$8*_xlfn.DAYS(L94,B94)/$L$18)),0)</f>
        <v>0</v>
      </c>
      <c r="G94" s="28"/>
      <c r="H94" s="28">
        <f t="shared" ref="H94:H151" si="5">IFERROR(IF($L$11="Y",(D94*$L$9*_xlfn.DAYS(L94,B94)/$L$18),($L$4*$L$9*_xlfn.DAYS(L94,B94)/$L$18)),0)</f>
        <v>0</v>
      </c>
      <c r="I94" s="28"/>
      <c r="J94" s="28">
        <f t="shared" ref="J94:J151" si="6">IFERROR(D94+H94,0)</f>
        <v>0</v>
      </c>
      <c r="K94" s="6"/>
      <c r="L94" s="27" t="str">
        <f>IFERROR(IF(EOMONTH(B94,$L$20)&gt;$L$16,$L$16,EOMONTH(B94,$L$20)),"MTY")</f>
        <v>MTY</v>
      </c>
      <c r="N94" s="67" t="str">
        <f t="shared" ref="N94:N151" si="7">IFERROR(YEAR(L94),"")</f>
        <v/>
      </c>
    </row>
    <row r="95" spans="2:14" x14ac:dyDescent="0.2">
      <c r="B95" s="27" t="str">
        <f>IF(L94&lt;$L$16,L94,"MTY")</f>
        <v>MTY</v>
      </c>
      <c r="C95" s="6"/>
      <c r="D95" s="28">
        <f>IF(B95="MTY",0,J94)</f>
        <v>0</v>
      </c>
      <c r="E95" s="28"/>
      <c r="F95" s="28">
        <f t="shared" si="4"/>
        <v>0</v>
      </c>
      <c r="G95" s="28"/>
      <c r="H95" s="28">
        <f t="shared" si="5"/>
        <v>0</v>
      </c>
      <c r="I95" s="28"/>
      <c r="J95" s="28">
        <f t="shared" si="6"/>
        <v>0</v>
      </c>
      <c r="K95" s="6"/>
      <c r="L95" s="27" t="str">
        <f>IFERROR(IF(EOMONTH(B95,$L$20)&gt;$L$16,$L$16,EOMONTH(B95,$L$20)),"MTY")</f>
        <v>MTY</v>
      </c>
      <c r="N95" s="67" t="str">
        <f t="shared" si="7"/>
        <v/>
      </c>
    </row>
    <row r="96" spans="2:14" x14ac:dyDescent="0.2">
      <c r="B96" s="27" t="str">
        <f>IF(L95&lt;$L$16,L95,"MTY")</f>
        <v>MTY</v>
      </c>
      <c r="C96" s="6"/>
      <c r="D96" s="28">
        <f>IF(B96="MTY",0,J95)</f>
        <v>0</v>
      </c>
      <c r="E96" s="28"/>
      <c r="F96" s="28">
        <f t="shared" si="4"/>
        <v>0</v>
      </c>
      <c r="G96" s="28"/>
      <c r="H96" s="28">
        <f t="shared" si="5"/>
        <v>0</v>
      </c>
      <c r="I96" s="28"/>
      <c r="J96" s="28">
        <f t="shared" si="6"/>
        <v>0</v>
      </c>
      <c r="K96" s="6"/>
      <c r="L96" s="27" t="str">
        <f>IFERROR(IF(EOMONTH(B96,$L$20)&gt;$L$16,$L$16,EOMONTH(B96,$L$20)),"MTY")</f>
        <v>MTY</v>
      </c>
      <c r="N96" s="67" t="str">
        <f t="shared" si="7"/>
        <v/>
      </c>
    </row>
    <row r="97" spans="2:14" x14ac:dyDescent="0.2">
      <c r="B97" s="27" t="str">
        <f>IF(L96&lt;$L$16,L96,"MTY")</f>
        <v>MTY</v>
      </c>
      <c r="C97" s="6"/>
      <c r="D97" s="28">
        <f>IF(B97="MTY",0,J96)</f>
        <v>0</v>
      </c>
      <c r="E97" s="28"/>
      <c r="F97" s="28">
        <f t="shared" si="4"/>
        <v>0</v>
      </c>
      <c r="G97" s="28"/>
      <c r="H97" s="28">
        <f t="shared" si="5"/>
        <v>0</v>
      </c>
      <c r="I97" s="28"/>
      <c r="J97" s="28">
        <f t="shared" si="6"/>
        <v>0</v>
      </c>
      <c r="K97" s="6"/>
      <c r="L97" s="27" t="str">
        <f>IFERROR(IF(EOMONTH(B97,$L$20)&gt;$L$16,$L$16,EOMONTH(B97,$L$20)),"MTY")</f>
        <v>MTY</v>
      </c>
      <c r="N97" s="67" t="str">
        <f t="shared" si="7"/>
        <v/>
      </c>
    </row>
    <row r="98" spans="2:14" x14ac:dyDescent="0.2">
      <c r="B98" s="27" t="str">
        <f>IF(L97&lt;$L$16,L97,"MTY")</f>
        <v>MTY</v>
      </c>
      <c r="C98" s="6"/>
      <c r="D98" s="28">
        <f>IF(B98="MTY",0,J97)</f>
        <v>0</v>
      </c>
      <c r="E98" s="28"/>
      <c r="F98" s="28">
        <f t="shared" si="4"/>
        <v>0</v>
      </c>
      <c r="G98" s="28"/>
      <c r="H98" s="28">
        <f t="shared" si="5"/>
        <v>0</v>
      </c>
      <c r="I98" s="28"/>
      <c r="J98" s="28">
        <f t="shared" si="6"/>
        <v>0</v>
      </c>
      <c r="K98" s="6"/>
      <c r="L98" s="27" t="str">
        <f>IFERROR(IF(EOMONTH(B98,$L$20)&gt;$L$16,$L$16,EOMONTH(B98,$L$20)),"MTY")</f>
        <v>MTY</v>
      </c>
      <c r="N98" s="67" t="str">
        <f t="shared" si="7"/>
        <v/>
      </c>
    </row>
    <row r="99" spans="2:14" x14ac:dyDescent="0.2">
      <c r="B99" s="27" t="str">
        <f>IF(L98&lt;$L$16,L98,"MTY")</f>
        <v>MTY</v>
      </c>
      <c r="C99" s="6"/>
      <c r="D99" s="28">
        <f>IF(B99="MTY",0,J98)</f>
        <v>0</v>
      </c>
      <c r="E99" s="28"/>
      <c r="F99" s="28">
        <f t="shared" si="4"/>
        <v>0</v>
      </c>
      <c r="G99" s="28"/>
      <c r="H99" s="28">
        <f t="shared" si="5"/>
        <v>0</v>
      </c>
      <c r="I99" s="28"/>
      <c r="J99" s="28">
        <f t="shared" si="6"/>
        <v>0</v>
      </c>
      <c r="K99" s="6"/>
      <c r="L99" s="27" t="str">
        <f>IFERROR(IF(EOMONTH(B99,$L$20)&gt;$L$16,$L$16,EOMONTH(B99,$L$20)),"MTY")</f>
        <v>MTY</v>
      </c>
      <c r="N99" s="67" t="str">
        <f t="shared" si="7"/>
        <v/>
      </c>
    </row>
    <row r="100" spans="2:14" x14ac:dyDescent="0.2">
      <c r="B100" s="27" t="str">
        <f>IF(L99&lt;$L$16,L99,"MTY")</f>
        <v>MTY</v>
      </c>
      <c r="C100" s="6"/>
      <c r="D100" s="28">
        <f>IF(B100="MTY",0,J99)</f>
        <v>0</v>
      </c>
      <c r="E100" s="28"/>
      <c r="F100" s="28">
        <f t="shared" si="4"/>
        <v>0</v>
      </c>
      <c r="G100" s="28"/>
      <c r="H100" s="28">
        <f t="shared" si="5"/>
        <v>0</v>
      </c>
      <c r="I100" s="28"/>
      <c r="J100" s="28">
        <f t="shared" si="6"/>
        <v>0</v>
      </c>
      <c r="K100" s="6"/>
      <c r="L100" s="27" t="str">
        <f>IFERROR(IF(EOMONTH(B100,$L$20)&gt;$L$16,$L$16,EOMONTH(B100,$L$20)),"MTY")</f>
        <v>MTY</v>
      </c>
      <c r="N100" s="67" t="str">
        <f t="shared" si="7"/>
        <v/>
      </c>
    </row>
    <row r="101" spans="2:14" x14ac:dyDescent="0.2">
      <c r="B101" s="27" t="str">
        <f>IF(L100&lt;$L$16,L100,"MTY")</f>
        <v>MTY</v>
      </c>
      <c r="C101" s="6"/>
      <c r="D101" s="28">
        <f>IF(B101="MTY",0,J100)</f>
        <v>0</v>
      </c>
      <c r="E101" s="28"/>
      <c r="F101" s="28">
        <f t="shared" si="4"/>
        <v>0</v>
      </c>
      <c r="G101" s="28"/>
      <c r="H101" s="28">
        <f t="shared" si="5"/>
        <v>0</v>
      </c>
      <c r="I101" s="28"/>
      <c r="J101" s="28">
        <f t="shared" si="6"/>
        <v>0</v>
      </c>
      <c r="K101" s="6"/>
      <c r="L101" s="27" t="str">
        <f>IFERROR(IF(EOMONTH(B101,$L$20)&gt;$L$16,$L$16,EOMONTH(B101,$L$20)),"MTY")</f>
        <v>MTY</v>
      </c>
      <c r="N101" s="67" t="str">
        <f t="shared" si="7"/>
        <v/>
      </c>
    </row>
    <row r="102" spans="2:14" x14ac:dyDescent="0.2">
      <c r="B102" s="27" t="str">
        <f>IF(L101&lt;$L$16,L101,"MTY")</f>
        <v>MTY</v>
      </c>
      <c r="C102" s="6"/>
      <c r="D102" s="28">
        <f>IF(B102="MTY",0,J101)</f>
        <v>0</v>
      </c>
      <c r="E102" s="28"/>
      <c r="F102" s="28">
        <f t="shared" si="4"/>
        <v>0</v>
      </c>
      <c r="G102" s="28"/>
      <c r="H102" s="28">
        <f t="shared" si="5"/>
        <v>0</v>
      </c>
      <c r="I102" s="28"/>
      <c r="J102" s="28">
        <f t="shared" si="6"/>
        <v>0</v>
      </c>
      <c r="K102" s="6"/>
      <c r="L102" s="27" t="str">
        <f>IFERROR(IF(EOMONTH(B102,$L$20)&gt;$L$16,$L$16,EOMONTH(B102,$L$20)),"MTY")</f>
        <v>MTY</v>
      </c>
      <c r="N102" s="67" t="str">
        <f t="shared" si="7"/>
        <v/>
      </c>
    </row>
    <row r="103" spans="2:14" x14ac:dyDescent="0.2">
      <c r="B103" s="27" t="str">
        <f>IF(L102&lt;$L$16,L102,"MTY")</f>
        <v>MTY</v>
      </c>
      <c r="C103" s="6"/>
      <c r="D103" s="28">
        <f>IF(B103="MTY",0,J102)</f>
        <v>0</v>
      </c>
      <c r="E103" s="28"/>
      <c r="F103" s="28">
        <f t="shared" si="4"/>
        <v>0</v>
      </c>
      <c r="G103" s="28"/>
      <c r="H103" s="28">
        <f t="shared" si="5"/>
        <v>0</v>
      </c>
      <c r="I103" s="28"/>
      <c r="J103" s="28">
        <f t="shared" si="6"/>
        <v>0</v>
      </c>
      <c r="K103" s="6"/>
      <c r="L103" s="27" t="str">
        <f>IFERROR(IF(EOMONTH(B103,$L$20)&gt;$L$16,$L$16,EOMONTH(B103,$L$20)),"MTY")</f>
        <v>MTY</v>
      </c>
      <c r="N103" s="67" t="str">
        <f t="shared" si="7"/>
        <v/>
      </c>
    </row>
    <row r="104" spans="2:14" x14ac:dyDescent="0.2">
      <c r="B104" s="27" t="str">
        <f>IF(L103&lt;$L$16,L103,"MTY")</f>
        <v>MTY</v>
      </c>
      <c r="C104" s="6"/>
      <c r="D104" s="28">
        <f>IF(B104="MTY",0,J103)</f>
        <v>0</v>
      </c>
      <c r="E104" s="28"/>
      <c r="F104" s="28">
        <f t="shared" si="4"/>
        <v>0</v>
      </c>
      <c r="G104" s="28"/>
      <c r="H104" s="28">
        <f t="shared" si="5"/>
        <v>0</v>
      </c>
      <c r="I104" s="28"/>
      <c r="J104" s="28">
        <f t="shared" si="6"/>
        <v>0</v>
      </c>
      <c r="K104" s="6"/>
      <c r="L104" s="27" t="str">
        <f>IFERROR(IF(EOMONTH(B104,$L$20)&gt;$L$16,$L$16,EOMONTH(B104,$L$20)),"MTY")</f>
        <v>MTY</v>
      </c>
      <c r="N104" s="67" t="str">
        <f t="shared" si="7"/>
        <v/>
      </c>
    </row>
    <row r="105" spans="2:14" x14ac:dyDescent="0.2">
      <c r="B105" s="27" t="str">
        <f>IF(L104&lt;$L$16,L104,"MTY")</f>
        <v>MTY</v>
      </c>
      <c r="C105" s="6"/>
      <c r="D105" s="28">
        <f>IF(B105="MTY",0,J104)</f>
        <v>0</v>
      </c>
      <c r="E105" s="28"/>
      <c r="F105" s="28">
        <f t="shared" si="4"/>
        <v>0</v>
      </c>
      <c r="G105" s="28"/>
      <c r="H105" s="28">
        <f t="shared" si="5"/>
        <v>0</v>
      </c>
      <c r="I105" s="28"/>
      <c r="J105" s="28">
        <f t="shared" si="6"/>
        <v>0</v>
      </c>
      <c r="K105" s="6"/>
      <c r="L105" s="27" t="str">
        <f>IFERROR(IF(EOMONTH(B105,$L$20)&gt;$L$16,$L$16,EOMONTH(B105,$L$20)),"MTY")</f>
        <v>MTY</v>
      </c>
      <c r="N105" s="67" t="str">
        <f t="shared" si="7"/>
        <v/>
      </c>
    </row>
    <row r="106" spans="2:14" x14ac:dyDescent="0.2">
      <c r="B106" s="27" t="str">
        <f>IF(L105&lt;$L$16,L105,"MTY")</f>
        <v>MTY</v>
      </c>
      <c r="C106" s="6"/>
      <c r="D106" s="28">
        <f>IF(B106="MTY",0,J105)</f>
        <v>0</v>
      </c>
      <c r="E106" s="28"/>
      <c r="F106" s="28">
        <f t="shared" si="4"/>
        <v>0</v>
      </c>
      <c r="G106" s="28"/>
      <c r="H106" s="28">
        <f t="shared" si="5"/>
        <v>0</v>
      </c>
      <c r="I106" s="28"/>
      <c r="J106" s="28">
        <f t="shared" si="6"/>
        <v>0</v>
      </c>
      <c r="K106" s="6"/>
      <c r="L106" s="27" t="str">
        <f>IFERROR(IF(EOMONTH(B106,$L$20)&gt;$L$16,$L$16,EOMONTH(B106,$L$20)),"MTY")</f>
        <v>MTY</v>
      </c>
      <c r="N106" s="67" t="str">
        <f t="shared" si="7"/>
        <v/>
      </c>
    </row>
    <row r="107" spans="2:14" x14ac:dyDescent="0.2">
      <c r="B107" s="27" t="str">
        <f>IF(L106&lt;$L$16,L106,"MTY")</f>
        <v>MTY</v>
      </c>
      <c r="C107" s="6"/>
      <c r="D107" s="28">
        <f>IF(B107="MTY",0,J106)</f>
        <v>0</v>
      </c>
      <c r="E107" s="28"/>
      <c r="F107" s="28">
        <f t="shared" si="4"/>
        <v>0</v>
      </c>
      <c r="G107" s="28"/>
      <c r="H107" s="28">
        <f t="shared" si="5"/>
        <v>0</v>
      </c>
      <c r="I107" s="28"/>
      <c r="J107" s="28">
        <f t="shared" si="6"/>
        <v>0</v>
      </c>
      <c r="K107" s="6"/>
      <c r="L107" s="27" t="str">
        <f>IFERROR(IF(EOMONTH(B107,$L$20)&gt;$L$16,$L$16,EOMONTH(B107,$L$20)),"MTY")</f>
        <v>MTY</v>
      </c>
      <c r="N107" s="67" t="str">
        <f t="shared" si="7"/>
        <v/>
      </c>
    </row>
    <row r="108" spans="2:14" x14ac:dyDescent="0.2">
      <c r="B108" s="27" t="str">
        <f>IF(L107&lt;$L$16,L107,"MTY")</f>
        <v>MTY</v>
      </c>
      <c r="C108" s="6"/>
      <c r="D108" s="28">
        <f>IF(B108="MTY",0,J107)</f>
        <v>0</v>
      </c>
      <c r="E108" s="28"/>
      <c r="F108" s="28">
        <f t="shared" si="4"/>
        <v>0</v>
      </c>
      <c r="G108" s="28"/>
      <c r="H108" s="28">
        <f t="shared" si="5"/>
        <v>0</v>
      </c>
      <c r="I108" s="28"/>
      <c r="J108" s="28">
        <f t="shared" si="6"/>
        <v>0</v>
      </c>
      <c r="K108" s="6"/>
      <c r="L108" s="27" t="str">
        <f>IFERROR(IF(EOMONTH(B108,$L$20)&gt;$L$16,$L$16,EOMONTH(B108,$L$20)),"MTY")</f>
        <v>MTY</v>
      </c>
      <c r="N108" s="67" t="str">
        <f t="shared" si="7"/>
        <v/>
      </c>
    </row>
    <row r="109" spans="2:14" x14ac:dyDescent="0.2">
      <c r="B109" s="27" t="str">
        <f>IF(L108&lt;$L$16,L108,"MTY")</f>
        <v>MTY</v>
      </c>
      <c r="C109" s="6"/>
      <c r="D109" s="28">
        <f>IF(B109="MTY",0,J108)</f>
        <v>0</v>
      </c>
      <c r="E109" s="28"/>
      <c r="F109" s="28">
        <f t="shared" si="4"/>
        <v>0</v>
      </c>
      <c r="G109" s="28"/>
      <c r="H109" s="28">
        <f t="shared" si="5"/>
        <v>0</v>
      </c>
      <c r="I109" s="28"/>
      <c r="J109" s="28">
        <f t="shared" si="6"/>
        <v>0</v>
      </c>
      <c r="K109" s="6"/>
      <c r="L109" s="27" t="str">
        <f>IFERROR(IF(EOMONTH(B109,$L$20)&gt;$L$16,$L$16,EOMONTH(B109,$L$20)),"MTY")</f>
        <v>MTY</v>
      </c>
      <c r="N109" s="67" t="str">
        <f t="shared" si="7"/>
        <v/>
      </c>
    </row>
    <row r="110" spans="2:14" x14ac:dyDescent="0.2">
      <c r="B110" s="27" t="str">
        <f>IF(L109&lt;$L$16,L109,"MTY")</f>
        <v>MTY</v>
      </c>
      <c r="C110" s="6"/>
      <c r="D110" s="28">
        <f>IF(B110="MTY",0,J109)</f>
        <v>0</v>
      </c>
      <c r="E110" s="28"/>
      <c r="F110" s="28">
        <f t="shared" si="4"/>
        <v>0</v>
      </c>
      <c r="G110" s="28"/>
      <c r="H110" s="28">
        <f t="shared" si="5"/>
        <v>0</v>
      </c>
      <c r="I110" s="28"/>
      <c r="J110" s="28">
        <f t="shared" si="6"/>
        <v>0</v>
      </c>
      <c r="K110" s="6"/>
      <c r="L110" s="27" t="str">
        <f>IFERROR(IF(EOMONTH(B110,$L$20)&gt;$L$16,$L$16,EOMONTH(B110,$L$20)),"MTY")</f>
        <v>MTY</v>
      </c>
      <c r="N110" s="67" t="str">
        <f t="shared" si="7"/>
        <v/>
      </c>
    </row>
    <row r="111" spans="2:14" x14ac:dyDescent="0.2">
      <c r="B111" s="27" t="str">
        <f>IF(L110&lt;$L$16,L110,"MTY")</f>
        <v>MTY</v>
      </c>
      <c r="C111" s="6"/>
      <c r="D111" s="28">
        <f>IF(B111="MTY",0,J110)</f>
        <v>0</v>
      </c>
      <c r="E111" s="28"/>
      <c r="F111" s="28">
        <f t="shared" si="4"/>
        <v>0</v>
      </c>
      <c r="G111" s="28"/>
      <c r="H111" s="28">
        <f t="shared" si="5"/>
        <v>0</v>
      </c>
      <c r="I111" s="28"/>
      <c r="J111" s="28">
        <f t="shared" si="6"/>
        <v>0</v>
      </c>
      <c r="K111" s="6"/>
      <c r="L111" s="27" t="str">
        <f>IFERROR(IF(EOMONTH(B111,$L$20)&gt;$L$16,$L$16,EOMONTH(B111,$L$20)),"MTY")</f>
        <v>MTY</v>
      </c>
      <c r="N111" s="67" t="str">
        <f t="shared" si="7"/>
        <v/>
      </c>
    </row>
    <row r="112" spans="2:14" x14ac:dyDescent="0.2">
      <c r="B112" s="27" t="str">
        <f>IF(L111&lt;$L$16,L111,"MTY")</f>
        <v>MTY</v>
      </c>
      <c r="C112" s="6"/>
      <c r="D112" s="28">
        <f>IF(B112="MTY",0,J111)</f>
        <v>0</v>
      </c>
      <c r="E112" s="28"/>
      <c r="F112" s="28">
        <f t="shared" si="4"/>
        <v>0</v>
      </c>
      <c r="G112" s="28"/>
      <c r="H112" s="28">
        <f t="shared" si="5"/>
        <v>0</v>
      </c>
      <c r="I112" s="28"/>
      <c r="J112" s="28">
        <f t="shared" si="6"/>
        <v>0</v>
      </c>
      <c r="K112" s="6"/>
      <c r="L112" s="27" t="str">
        <f>IFERROR(IF(EOMONTH(B112,$L$20)&gt;$L$16,$L$16,EOMONTH(B112,$L$20)),"MTY")</f>
        <v>MTY</v>
      </c>
      <c r="N112" s="67" t="str">
        <f t="shared" si="7"/>
        <v/>
      </c>
    </row>
    <row r="113" spans="2:14" x14ac:dyDescent="0.2">
      <c r="B113" s="27" t="str">
        <f t="shared" ref="B113:B151" si="8">IF(L112&lt;$L$16,L112,"MTY")</f>
        <v>MTY</v>
      </c>
      <c r="C113" s="6"/>
      <c r="D113" s="28">
        <f t="shared" ref="D113:D151" si="9">IF(B113="MTY",0,J112)</f>
        <v>0</v>
      </c>
      <c r="E113" s="28"/>
      <c r="F113" s="28">
        <f t="shared" si="4"/>
        <v>0</v>
      </c>
      <c r="G113" s="28"/>
      <c r="H113" s="28">
        <f t="shared" si="5"/>
        <v>0</v>
      </c>
      <c r="I113" s="28"/>
      <c r="J113" s="28">
        <f t="shared" si="6"/>
        <v>0</v>
      </c>
      <c r="K113" s="6"/>
      <c r="L113" s="27" t="str">
        <f t="shared" ref="L113:L151" si="10">IFERROR(IF(EOMONTH(B113,$L$20)&gt;$L$16,$L$16,EOMONTH(B113,$L$20)),"MTY")</f>
        <v>MTY</v>
      </c>
      <c r="N113" s="67" t="str">
        <f t="shared" si="7"/>
        <v/>
      </c>
    </row>
    <row r="114" spans="2:14" x14ac:dyDescent="0.2">
      <c r="B114" s="27" t="str">
        <f t="shared" si="8"/>
        <v>MTY</v>
      </c>
      <c r="C114" s="6"/>
      <c r="D114" s="28">
        <f t="shared" si="9"/>
        <v>0</v>
      </c>
      <c r="E114" s="28"/>
      <c r="F114" s="28">
        <f t="shared" si="4"/>
        <v>0</v>
      </c>
      <c r="G114" s="28"/>
      <c r="H114" s="28">
        <f t="shared" si="5"/>
        <v>0</v>
      </c>
      <c r="I114" s="28"/>
      <c r="J114" s="28">
        <f t="shared" si="6"/>
        <v>0</v>
      </c>
      <c r="K114" s="6"/>
      <c r="L114" s="27" t="str">
        <f t="shared" si="10"/>
        <v>MTY</v>
      </c>
      <c r="N114" s="67" t="str">
        <f t="shared" si="7"/>
        <v/>
      </c>
    </row>
    <row r="115" spans="2:14" x14ac:dyDescent="0.2">
      <c r="B115" s="27" t="str">
        <f t="shared" si="8"/>
        <v>MTY</v>
      </c>
      <c r="C115" s="6"/>
      <c r="D115" s="28">
        <f t="shared" si="9"/>
        <v>0</v>
      </c>
      <c r="E115" s="28"/>
      <c r="F115" s="28">
        <f t="shared" si="4"/>
        <v>0</v>
      </c>
      <c r="G115" s="28"/>
      <c r="H115" s="28">
        <f t="shared" si="5"/>
        <v>0</v>
      </c>
      <c r="I115" s="28"/>
      <c r="J115" s="28">
        <f t="shared" si="6"/>
        <v>0</v>
      </c>
      <c r="K115" s="6"/>
      <c r="L115" s="27" t="str">
        <f t="shared" si="10"/>
        <v>MTY</v>
      </c>
      <c r="N115" s="67" t="str">
        <f t="shared" si="7"/>
        <v/>
      </c>
    </row>
    <row r="116" spans="2:14" x14ac:dyDescent="0.2">
      <c r="B116" s="27" t="str">
        <f t="shared" si="8"/>
        <v>MTY</v>
      </c>
      <c r="C116" s="6"/>
      <c r="D116" s="28">
        <f t="shared" si="9"/>
        <v>0</v>
      </c>
      <c r="E116" s="28"/>
      <c r="F116" s="28">
        <f t="shared" si="4"/>
        <v>0</v>
      </c>
      <c r="G116" s="28"/>
      <c r="H116" s="28">
        <f t="shared" si="5"/>
        <v>0</v>
      </c>
      <c r="I116" s="28"/>
      <c r="J116" s="28">
        <f t="shared" si="6"/>
        <v>0</v>
      </c>
      <c r="K116" s="6"/>
      <c r="L116" s="27" t="str">
        <f t="shared" si="10"/>
        <v>MTY</v>
      </c>
      <c r="N116" s="67" t="str">
        <f t="shared" si="7"/>
        <v/>
      </c>
    </row>
    <row r="117" spans="2:14" x14ac:dyDescent="0.2">
      <c r="B117" s="27" t="str">
        <f t="shared" si="8"/>
        <v>MTY</v>
      </c>
      <c r="C117" s="6"/>
      <c r="D117" s="28">
        <f t="shared" si="9"/>
        <v>0</v>
      </c>
      <c r="E117" s="28"/>
      <c r="F117" s="28">
        <f t="shared" si="4"/>
        <v>0</v>
      </c>
      <c r="G117" s="28"/>
      <c r="H117" s="28">
        <f t="shared" si="5"/>
        <v>0</v>
      </c>
      <c r="I117" s="28"/>
      <c r="J117" s="28">
        <f t="shared" si="6"/>
        <v>0</v>
      </c>
      <c r="K117" s="6"/>
      <c r="L117" s="27" t="str">
        <f t="shared" si="10"/>
        <v>MTY</v>
      </c>
      <c r="N117" s="67" t="str">
        <f t="shared" si="7"/>
        <v/>
      </c>
    </row>
    <row r="118" spans="2:14" x14ac:dyDescent="0.2">
      <c r="B118" s="27" t="str">
        <f t="shared" si="8"/>
        <v>MTY</v>
      </c>
      <c r="C118" s="6"/>
      <c r="D118" s="28">
        <f t="shared" si="9"/>
        <v>0</v>
      </c>
      <c r="E118" s="28"/>
      <c r="F118" s="28">
        <f t="shared" si="4"/>
        <v>0</v>
      </c>
      <c r="G118" s="28"/>
      <c r="H118" s="28">
        <f t="shared" si="5"/>
        <v>0</v>
      </c>
      <c r="I118" s="28"/>
      <c r="J118" s="28">
        <f t="shared" si="6"/>
        <v>0</v>
      </c>
      <c r="K118" s="6"/>
      <c r="L118" s="27" t="str">
        <f t="shared" si="10"/>
        <v>MTY</v>
      </c>
      <c r="N118" s="67" t="str">
        <f t="shared" si="7"/>
        <v/>
      </c>
    </row>
    <row r="119" spans="2:14" x14ac:dyDescent="0.2">
      <c r="B119" s="27" t="str">
        <f t="shared" si="8"/>
        <v>MTY</v>
      </c>
      <c r="C119" s="6"/>
      <c r="D119" s="28">
        <f t="shared" si="9"/>
        <v>0</v>
      </c>
      <c r="E119" s="28"/>
      <c r="F119" s="28">
        <f t="shared" si="4"/>
        <v>0</v>
      </c>
      <c r="G119" s="28"/>
      <c r="H119" s="28">
        <f t="shared" si="5"/>
        <v>0</v>
      </c>
      <c r="I119" s="28"/>
      <c r="J119" s="28">
        <f t="shared" si="6"/>
        <v>0</v>
      </c>
      <c r="K119" s="6"/>
      <c r="L119" s="27" t="str">
        <f t="shared" si="10"/>
        <v>MTY</v>
      </c>
      <c r="N119" s="67" t="str">
        <f t="shared" si="7"/>
        <v/>
      </c>
    </row>
    <row r="120" spans="2:14" x14ac:dyDescent="0.2">
      <c r="B120" s="27" t="str">
        <f t="shared" si="8"/>
        <v>MTY</v>
      </c>
      <c r="C120" s="6"/>
      <c r="D120" s="28">
        <f t="shared" si="9"/>
        <v>0</v>
      </c>
      <c r="E120" s="28"/>
      <c r="F120" s="28">
        <f t="shared" si="4"/>
        <v>0</v>
      </c>
      <c r="G120" s="28"/>
      <c r="H120" s="28">
        <f t="shared" si="5"/>
        <v>0</v>
      </c>
      <c r="I120" s="28"/>
      <c r="J120" s="28">
        <f t="shared" si="6"/>
        <v>0</v>
      </c>
      <c r="K120" s="6"/>
      <c r="L120" s="27" t="str">
        <f t="shared" si="10"/>
        <v>MTY</v>
      </c>
      <c r="N120" s="67" t="str">
        <f t="shared" si="7"/>
        <v/>
      </c>
    </row>
    <row r="121" spans="2:14" x14ac:dyDescent="0.2">
      <c r="B121" s="27" t="str">
        <f t="shared" si="8"/>
        <v>MTY</v>
      </c>
      <c r="C121" s="6"/>
      <c r="D121" s="28">
        <f t="shared" si="9"/>
        <v>0</v>
      </c>
      <c r="E121" s="28"/>
      <c r="F121" s="28">
        <f t="shared" si="4"/>
        <v>0</v>
      </c>
      <c r="G121" s="28"/>
      <c r="H121" s="28">
        <f t="shared" si="5"/>
        <v>0</v>
      </c>
      <c r="I121" s="28"/>
      <c r="J121" s="28">
        <f t="shared" si="6"/>
        <v>0</v>
      </c>
      <c r="K121" s="6"/>
      <c r="L121" s="27" t="str">
        <f t="shared" si="10"/>
        <v>MTY</v>
      </c>
      <c r="N121" s="67" t="str">
        <f t="shared" si="7"/>
        <v/>
      </c>
    </row>
    <row r="122" spans="2:14" x14ac:dyDescent="0.2">
      <c r="B122" s="27" t="str">
        <f t="shared" si="8"/>
        <v>MTY</v>
      </c>
      <c r="C122" s="6"/>
      <c r="D122" s="28">
        <f t="shared" si="9"/>
        <v>0</v>
      </c>
      <c r="E122" s="28"/>
      <c r="F122" s="28">
        <f t="shared" si="4"/>
        <v>0</v>
      </c>
      <c r="G122" s="28"/>
      <c r="H122" s="28">
        <f t="shared" si="5"/>
        <v>0</v>
      </c>
      <c r="I122" s="28"/>
      <c r="J122" s="28">
        <f t="shared" si="6"/>
        <v>0</v>
      </c>
      <c r="K122" s="6"/>
      <c r="L122" s="27" t="str">
        <f t="shared" si="10"/>
        <v>MTY</v>
      </c>
      <c r="N122" s="67" t="str">
        <f t="shared" si="7"/>
        <v/>
      </c>
    </row>
    <row r="123" spans="2:14" x14ac:dyDescent="0.2">
      <c r="B123" s="27" t="str">
        <f t="shared" si="8"/>
        <v>MTY</v>
      </c>
      <c r="C123" s="6"/>
      <c r="D123" s="28">
        <f t="shared" si="9"/>
        <v>0</v>
      </c>
      <c r="E123" s="28"/>
      <c r="F123" s="28">
        <f t="shared" si="4"/>
        <v>0</v>
      </c>
      <c r="G123" s="28"/>
      <c r="H123" s="28">
        <f t="shared" si="5"/>
        <v>0</v>
      </c>
      <c r="I123" s="28"/>
      <c r="J123" s="28">
        <f t="shared" si="6"/>
        <v>0</v>
      </c>
      <c r="K123" s="6"/>
      <c r="L123" s="27" t="str">
        <f t="shared" si="10"/>
        <v>MTY</v>
      </c>
      <c r="N123" s="67" t="str">
        <f t="shared" si="7"/>
        <v/>
      </c>
    </row>
    <row r="124" spans="2:14" x14ac:dyDescent="0.2">
      <c r="B124" s="27" t="str">
        <f t="shared" si="8"/>
        <v>MTY</v>
      </c>
      <c r="C124" s="6"/>
      <c r="D124" s="28">
        <f t="shared" si="9"/>
        <v>0</v>
      </c>
      <c r="E124" s="28"/>
      <c r="F124" s="28">
        <f t="shared" si="4"/>
        <v>0</v>
      </c>
      <c r="G124" s="28"/>
      <c r="H124" s="28">
        <f t="shared" si="5"/>
        <v>0</v>
      </c>
      <c r="I124" s="28"/>
      <c r="J124" s="28">
        <f t="shared" si="6"/>
        <v>0</v>
      </c>
      <c r="K124" s="6"/>
      <c r="L124" s="27" t="str">
        <f t="shared" si="10"/>
        <v>MTY</v>
      </c>
      <c r="N124" s="67" t="str">
        <f t="shared" si="7"/>
        <v/>
      </c>
    </row>
    <row r="125" spans="2:14" x14ac:dyDescent="0.2">
      <c r="B125" s="27" t="str">
        <f t="shared" si="8"/>
        <v>MTY</v>
      </c>
      <c r="C125" s="6"/>
      <c r="D125" s="28">
        <f t="shared" si="9"/>
        <v>0</v>
      </c>
      <c r="E125" s="28"/>
      <c r="F125" s="28">
        <f t="shared" si="4"/>
        <v>0</v>
      </c>
      <c r="G125" s="28"/>
      <c r="H125" s="28">
        <f t="shared" si="5"/>
        <v>0</v>
      </c>
      <c r="I125" s="28"/>
      <c r="J125" s="28">
        <f t="shared" si="6"/>
        <v>0</v>
      </c>
      <c r="K125" s="6"/>
      <c r="L125" s="27" t="str">
        <f t="shared" si="10"/>
        <v>MTY</v>
      </c>
      <c r="N125" s="67" t="str">
        <f t="shared" si="7"/>
        <v/>
      </c>
    </row>
    <row r="126" spans="2:14" x14ac:dyDescent="0.2">
      <c r="B126" s="27" t="str">
        <f t="shared" si="8"/>
        <v>MTY</v>
      </c>
      <c r="C126" s="6"/>
      <c r="D126" s="28">
        <f t="shared" si="9"/>
        <v>0</v>
      </c>
      <c r="E126" s="28"/>
      <c r="F126" s="28">
        <f t="shared" si="4"/>
        <v>0</v>
      </c>
      <c r="G126" s="28"/>
      <c r="H126" s="28">
        <f t="shared" si="5"/>
        <v>0</v>
      </c>
      <c r="I126" s="28"/>
      <c r="J126" s="28">
        <f t="shared" si="6"/>
        <v>0</v>
      </c>
      <c r="K126" s="6"/>
      <c r="L126" s="27" t="str">
        <f t="shared" si="10"/>
        <v>MTY</v>
      </c>
      <c r="N126" s="67" t="str">
        <f t="shared" si="7"/>
        <v/>
      </c>
    </row>
    <row r="127" spans="2:14" x14ac:dyDescent="0.2">
      <c r="B127" s="27" t="str">
        <f t="shared" si="8"/>
        <v>MTY</v>
      </c>
      <c r="C127" s="6"/>
      <c r="D127" s="28">
        <f t="shared" si="9"/>
        <v>0</v>
      </c>
      <c r="E127" s="28"/>
      <c r="F127" s="28">
        <f t="shared" si="4"/>
        <v>0</v>
      </c>
      <c r="G127" s="28"/>
      <c r="H127" s="28">
        <f t="shared" si="5"/>
        <v>0</v>
      </c>
      <c r="I127" s="28"/>
      <c r="J127" s="28">
        <f t="shared" si="6"/>
        <v>0</v>
      </c>
      <c r="K127" s="6"/>
      <c r="L127" s="27" t="str">
        <f t="shared" si="10"/>
        <v>MTY</v>
      </c>
      <c r="N127" s="67" t="str">
        <f t="shared" si="7"/>
        <v/>
      </c>
    </row>
    <row r="128" spans="2:14" x14ac:dyDescent="0.2">
      <c r="B128" s="27" t="str">
        <f t="shared" si="8"/>
        <v>MTY</v>
      </c>
      <c r="C128" s="6"/>
      <c r="D128" s="28">
        <f t="shared" si="9"/>
        <v>0</v>
      </c>
      <c r="E128" s="28"/>
      <c r="F128" s="28">
        <f t="shared" si="4"/>
        <v>0</v>
      </c>
      <c r="G128" s="28"/>
      <c r="H128" s="28">
        <f t="shared" si="5"/>
        <v>0</v>
      </c>
      <c r="I128" s="28"/>
      <c r="J128" s="28">
        <f t="shared" si="6"/>
        <v>0</v>
      </c>
      <c r="K128" s="6"/>
      <c r="L128" s="27" t="str">
        <f t="shared" si="10"/>
        <v>MTY</v>
      </c>
      <c r="N128" s="67" t="str">
        <f t="shared" si="7"/>
        <v/>
      </c>
    </row>
    <row r="129" spans="2:14" x14ac:dyDescent="0.2">
      <c r="B129" s="27" t="str">
        <f t="shared" si="8"/>
        <v>MTY</v>
      </c>
      <c r="C129" s="6"/>
      <c r="D129" s="28">
        <f t="shared" si="9"/>
        <v>0</v>
      </c>
      <c r="E129" s="28"/>
      <c r="F129" s="28">
        <f t="shared" si="4"/>
        <v>0</v>
      </c>
      <c r="G129" s="28"/>
      <c r="H129" s="28">
        <f t="shared" si="5"/>
        <v>0</v>
      </c>
      <c r="I129" s="28"/>
      <c r="J129" s="28">
        <f t="shared" si="6"/>
        <v>0</v>
      </c>
      <c r="K129" s="6"/>
      <c r="L129" s="27" t="str">
        <f t="shared" si="10"/>
        <v>MTY</v>
      </c>
      <c r="N129" s="67" t="str">
        <f t="shared" si="7"/>
        <v/>
      </c>
    </row>
    <row r="130" spans="2:14" x14ac:dyDescent="0.2">
      <c r="B130" s="27" t="str">
        <f t="shared" si="8"/>
        <v>MTY</v>
      </c>
      <c r="C130" s="6"/>
      <c r="D130" s="28">
        <f t="shared" si="9"/>
        <v>0</v>
      </c>
      <c r="E130" s="28"/>
      <c r="F130" s="28">
        <f t="shared" si="4"/>
        <v>0</v>
      </c>
      <c r="G130" s="28"/>
      <c r="H130" s="28">
        <f t="shared" si="5"/>
        <v>0</v>
      </c>
      <c r="I130" s="28"/>
      <c r="J130" s="28">
        <f t="shared" si="6"/>
        <v>0</v>
      </c>
      <c r="K130" s="6"/>
      <c r="L130" s="27" t="str">
        <f t="shared" si="10"/>
        <v>MTY</v>
      </c>
      <c r="N130" s="67" t="str">
        <f t="shared" si="7"/>
        <v/>
      </c>
    </row>
    <row r="131" spans="2:14" x14ac:dyDescent="0.2">
      <c r="B131" s="27" t="str">
        <f t="shared" si="8"/>
        <v>MTY</v>
      </c>
      <c r="C131" s="6"/>
      <c r="D131" s="28">
        <f t="shared" si="9"/>
        <v>0</v>
      </c>
      <c r="E131" s="28"/>
      <c r="F131" s="28">
        <f t="shared" si="4"/>
        <v>0</v>
      </c>
      <c r="G131" s="28"/>
      <c r="H131" s="28">
        <f t="shared" si="5"/>
        <v>0</v>
      </c>
      <c r="I131" s="28"/>
      <c r="J131" s="28">
        <f t="shared" si="6"/>
        <v>0</v>
      </c>
      <c r="K131" s="6"/>
      <c r="L131" s="27" t="str">
        <f t="shared" si="10"/>
        <v>MTY</v>
      </c>
      <c r="N131" s="67" t="str">
        <f t="shared" si="7"/>
        <v/>
      </c>
    </row>
    <row r="132" spans="2:14" x14ac:dyDescent="0.2">
      <c r="B132" s="27" t="str">
        <f t="shared" si="8"/>
        <v>MTY</v>
      </c>
      <c r="C132" s="6"/>
      <c r="D132" s="28">
        <f t="shared" si="9"/>
        <v>0</v>
      </c>
      <c r="E132" s="28"/>
      <c r="F132" s="28">
        <f t="shared" si="4"/>
        <v>0</v>
      </c>
      <c r="G132" s="28"/>
      <c r="H132" s="28">
        <f t="shared" si="5"/>
        <v>0</v>
      </c>
      <c r="I132" s="28"/>
      <c r="J132" s="28">
        <f t="shared" si="6"/>
        <v>0</v>
      </c>
      <c r="K132" s="6"/>
      <c r="L132" s="27" t="str">
        <f t="shared" si="10"/>
        <v>MTY</v>
      </c>
      <c r="N132" s="67" t="str">
        <f t="shared" si="7"/>
        <v/>
      </c>
    </row>
    <row r="133" spans="2:14" x14ac:dyDescent="0.2">
      <c r="B133" s="27" t="str">
        <f t="shared" si="8"/>
        <v>MTY</v>
      </c>
      <c r="C133" s="6"/>
      <c r="D133" s="28">
        <f t="shared" si="9"/>
        <v>0</v>
      </c>
      <c r="E133" s="28"/>
      <c r="F133" s="28">
        <f t="shared" si="4"/>
        <v>0</v>
      </c>
      <c r="G133" s="28"/>
      <c r="H133" s="28">
        <f t="shared" si="5"/>
        <v>0</v>
      </c>
      <c r="I133" s="28"/>
      <c r="J133" s="28">
        <f t="shared" si="6"/>
        <v>0</v>
      </c>
      <c r="K133" s="6"/>
      <c r="L133" s="27" t="str">
        <f t="shared" si="10"/>
        <v>MTY</v>
      </c>
      <c r="N133" s="67" t="str">
        <f t="shared" si="7"/>
        <v/>
      </c>
    </row>
    <row r="134" spans="2:14" x14ac:dyDescent="0.2">
      <c r="B134" s="27" t="str">
        <f t="shared" si="8"/>
        <v>MTY</v>
      </c>
      <c r="C134" s="6"/>
      <c r="D134" s="28">
        <f t="shared" si="9"/>
        <v>0</v>
      </c>
      <c r="E134" s="28"/>
      <c r="F134" s="28">
        <f t="shared" si="4"/>
        <v>0</v>
      </c>
      <c r="G134" s="28"/>
      <c r="H134" s="28">
        <f t="shared" si="5"/>
        <v>0</v>
      </c>
      <c r="I134" s="28"/>
      <c r="J134" s="28">
        <f t="shared" si="6"/>
        <v>0</v>
      </c>
      <c r="K134" s="6"/>
      <c r="L134" s="27" t="str">
        <f t="shared" si="10"/>
        <v>MTY</v>
      </c>
      <c r="N134" s="67" t="str">
        <f t="shared" si="7"/>
        <v/>
      </c>
    </row>
    <row r="135" spans="2:14" x14ac:dyDescent="0.2">
      <c r="B135" s="27" t="str">
        <f t="shared" si="8"/>
        <v>MTY</v>
      </c>
      <c r="C135" s="6"/>
      <c r="D135" s="28">
        <f t="shared" si="9"/>
        <v>0</v>
      </c>
      <c r="E135" s="28"/>
      <c r="F135" s="28">
        <f t="shared" si="4"/>
        <v>0</v>
      </c>
      <c r="G135" s="28"/>
      <c r="H135" s="28">
        <f t="shared" si="5"/>
        <v>0</v>
      </c>
      <c r="I135" s="28"/>
      <c r="J135" s="28">
        <f t="shared" si="6"/>
        <v>0</v>
      </c>
      <c r="K135" s="6"/>
      <c r="L135" s="27" t="str">
        <f t="shared" si="10"/>
        <v>MTY</v>
      </c>
      <c r="N135" s="67" t="str">
        <f t="shared" si="7"/>
        <v/>
      </c>
    </row>
    <row r="136" spans="2:14" x14ac:dyDescent="0.2">
      <c r="B136" s="27" t="str">
        <f t="shared" si="8"/>
        <v>MTY</v>
      </c>
      <c r="C136" s="6"/>
      <c r="D136" s="28">
        <f t="shared" si="9"/>
        <v>0</v>
      </c>
      <c r="E136" s="28"/>
      <c r="F136" s="28">
        <f t="shared" si="4"/>
        <v>0</v>
      </c>
      <c r="G136" s="28"/>
      <c r="H136" s="28">
        <f t="shared" si="5"/>
        <v>0</v>
      </c>
      <c r="I136" s="28"/>
      <c r="J136" s="28">
        <f t="shared" si="6"/>
        <v>0</v>
      </c>
      <c r="K136" s="6"/>
      <c r="L136" s="27" t="str">
        <f t="shared" si="10"/>
        <v>MTY</v>
      </c>
      <c r="N136" s="67" t="str">
        <f t="shared" si="7"/>
        <v/>
      </c>
    </row>
    <row r="137" spans="2:14" x14ac:dyDescent="0.2">
      <c r="B137" s="27" t="str">
        <f t="shared" si="8"/>
        <v>MTY</v>
      </c>
      <c r="C137" s="6"/>
      <c r="D137" s="28">
        <f t="shared" si="9"/>
        <v>0</v>
      </c>
      <c r="E137" s="28"/>
      <c r="F137" s="28">
        <f t="shared" si="4"/>
        <v>0</v>
      </c>
      <c r="G137" s="28"/>
      <c r="H137" s="28">
        <f t="shared" si="5"/>
        <v>0</v>
      </c>
      <c r="I137" s="28"/>
      <c r="J137" s="28">
        <f t="shared" si="6"/>
        <v>0</v>
      </c>
      <c r="K137" s="6"/>
      <c r="L137" s="27" t="str">
        <f t="shared" si="10"/>
        <v>MTY</v>
      </c>
      <c r="N137" s="67" t="str">
        <f t="shared" si="7"/>
        <v/>
      </c>
    </row>
    <row r="138" spans="2:14" x14ac:dyDescent="0.2">
      <c r="B138" s="27" t="str">
        <f t="shared" si="8"/>
        <v>MTY</v>
      </c>
      <c r="C138" s="6"/>
      <c r="D138" s="28">
        <f t="shared" si="9"/>
        <v>0</v>
      </c>
      <c r="E138" s="28"/>
      <c r="F138" s="28">
        <f t="shared" si="4"/>
        <v>0</v>
      </c>
      <c r="G138" s="28"/>
      <c r="H138" s="28">
        <f t="shared" si="5"/>
        <v>0</v>
      </c>
      <c r="I138" s="28"/>
      <c r="J138" s="28">
        <f t="shared" si="6"/>
        <v>0</v>
      </c>
      <c r="K138" s="6"/>
      <c r="L138" s="27" t="str">
        <f t="shared" si="10"/>
        <v>MTY</v>
      </c>
      <c r="N138" s="67" t="str">
        <f t="shared" si="7"/>
        <v/>
      </c>
    </row>
    <row r="139" spans="2:14" x14ac:dyDescent="0.2">
      <c r="B139" s="27" t="str">
        <f t="shared" si="8"/>
        <v>MTY</v>
      </c>
      <c r="C139" s="6"/>
      <c r="D139" s="28">
        <f t="shared" si="9"/>
        <v>0</v>
      </c>
      <c r="E139" s="28"/>
      <c r="F139" s="28">
        <f t="shared" si="4"/>
        <v>0</v>
      </c>
      <c r="G139" s="28"/>
      <c r="H139" s="28">
        <f t="shared" si="5"/>
        <v>0</v>
      </c>
      <c r="I139" s="28"/>
      <c r="J139" s="28">
        <f t="shared" si="6"/>
        <v>0</v>
      </c>
      <c r="K139" s="6"/>
      <c r="L139" s="27" t="str">
        <f t="shared" si="10"/>
        <v>MTY</v>
      </c>
      <c r="N139" s="67" t="str">
        <f t="shared" si="7"/>
        <v/>
      </c>
    </row>
    <row r="140" spans="2:14" x14ac:dyDescent="0.2">
      <c r="B140" s="27" t="str">
        <f t="shared" si="8"/>
        <v>MTY</v>
      </c>
      <c r="C140" s="6"/>
      <c r="D140" s="28">
        <f t="shared" si="9"/>
        <v>0</v>
      </c>
      <c r="E140" s="28"/>
      <c r="F140" s="28">
        <f t="shared" si="4"/>
        <v>0</v>
      </c>
      <c r="G140" s="28"/>
      <c r="H140" s="28">
        <f t="shared" si="5"/>
        <v>0</v>
      </c>
      <c r="I140" s="28"/>
      <c r="J140" s="28">
        <f t="shared" si="6"/>
        <v>0</v>
      </c>
      <c r="K140" s="6"/>
      <c r="L140" s="27" t="str">
        <f t="shared" si="10"/>
        <v>MTY</v>
      </c>
      <c r="N140" s="67" t="str">
        <f t="shared" si="7"/>
        <v/>
      </c>
    </row>
    <row r="141" spans="2:14" x14ac:dyDescent="0.2">
      <c r="B141" s="27" t="str">
        <f t="shared" si="8"/>
        <v>MTY</v>
      </c>
      <c r="C141" s="6"/>
      <c r="D141" s="28">
        <f t="shared" si="9"/>
        <v>0</v>
      </c>
      <c r="E141" s="28"/>
      <c r="F141" s="28">
        <f t="shared" si="4"/>
        <v>0</v>
      </c>
      <c r="G141" s="28"/>
      <c r="H141" s="28">
        <f t="shared" si="5"/>
        <v>0</v>
      </c>
      <c r="I141" s="28"/>
      <c r="J141" s="28">
        <f t="shared" si="6"/>
        <v>0</v>
      </c>
      <c r="K141" s="6"/>
      <c r="L141" s="27" t="str">
        <f t="shared" si="10"/>
        <v>MTY</v>
      </c>
      <c r="N141" s="67" t="str">
        <f t="shared" si="7"/>
        <v/>
      </c>
    </row>
    <row r="142" spans="2:14" x14ac:dyDescent="0.2">
      <c r="B142" s="27" t="str">
        <f t="shared" si="8"/>
        <v>MTY</v>
      </c>
      <c r="C142" s="6"/>
      <c r="D142" s="28">
        <f t="shared" si="9"/>
        <v>0</v>
      </c>
      <c r="E142" s="28"/>
      <c r="F142" s="28">
        <f t="shared" si="4"/>
        <v>0</v>
      </c>
      <c r="G142" s="28"/>
      <c r="H142" s="28">
        <f t="shared" si="5"/>
        <v>0</v>
      </c>
      <c r="I142" s="28"/>
      <c r="J142" s="28">
        <f t="shared" si="6"/>
        <v>0</v>
      </c>
      <c r="K142" s="6"/>
      <c r="L142" s="27" t="str">
        <f t="shared" si="10"/>
        <v>MTY</v>
      </c>
      <c r="N142" s="67" t="str">
        <f t="shared" si="7"/>
        <v/>
      </c>
    </row>
    <row r="143" spans="2:14" x14ac:dyDescent="0.2">
      <c r="B143" s="27" t="str">
        <f t="shared" si="8"/>
        <v>MTY</v>
      </c>
      <c r="C143" s="6"/>
      <c r="D143" s="28">
        <f t="shared" si="9"/>
        <v>0</v>
      </c>
      <c r="E143" s="28"/>
      <c r="F143" s="28">
        <f t="shared" si="4"/>
        <v>0</v>
      </c>
      <c r="G143" s="28"/>
      <c r="H143" s="28">
        <f t="shared" si="5"/>
        <v>0</v>
      </c>
      <c r="I143" s="28"/>
      <c r="J143" s="28">
        <f t="shared" si="6"/>
        <v>0</v>
      </c>
      <c r="K143" s="6"/>
      <c r="L143" s="27" t="str">
        <f t="shared" si="10"/>
        <v>MTY</v>
      </c>
      <c r="N143" s="67" t="str">
        <f t="shared" si="7"/>
        <v/>
      </c>
    </row>
    <row r="144" spans="2:14" x14ac:dyDescent="0.2">
      <c r="B144" s="27" t="str">
        <f t="shared" si="8"/>
        <v>MTY</v>
      </c>
      <c r="C144" s="6"/>
      <c r="D144" s="28">
        <f t="shared" si="9"/>
        <v>0</v>
      </c>
      <c r="E144" s="28"/>
      <c r="F144" s="28">
        <f t="shared" si="4"/>
        <v>0</v>
      </c>
      <c r="G144" s="28"/>
      <c r="H144" s="28">
        <f t="shared" si="5"/>
        <v>0</v>
      </c>
      <c r="I144" s="28"/>
      <c r="J144" s="28">
        <f t="shared" si="6"/>
        <v>0</v>
      </c>
      <c r="K144" s="6"/>
      <c r="L144" s="27" t="str">
        <f t="shared" si="10"/>
        <v>MTY</v>
      </c>
      <c r="N144" s="67" t="str">
        <f t="shared" si="7"/>
        <v/>
      </c>
    </row>
    <row r="145" spans="2:14" x14ac:dyDescent="0.2">
      <c r="B145" s="27" t="str">
        <f t="shared" si="8"/>
        <v>MTY</v>
      </c>
      <c r="C145" s="6"/>
      <c r="D145" s="28">
        <f t="shared" si="9"/>
        <v>0</v>
      </c>
      <c r="E145" s="28"/>
      <c r="F145" s="28">
        <f t="shared" si="4"/>
        <v>0</v>
      </c>
      <c r="G145" s="28"/>
      <c r="H145" s="28">
        <f t="shared" si="5"/>
        <v>0</v>
      </c>
      <c r="I145" s="28"/>
      <c r="J145" s="28">
        <f t="shared" si="6"/>
        <v>0</v>
      </c>
      <c r="K145" s="6"/>
      <c r="L145" s="27" t="str">
        <f t="shared" si="10"/>
        <v>MTY</v>
      </c>
      <c r="N145" s="67" t="str">
        <f t="shared" si="7"/>
        <v/>
      </c>
    </row>
    <row r="146" spans="2:14" x14ac:dyDescent="0.2">
      <c r="B146" s="27" t="str">
        <f t="shared" si="8"/>
        <v>MTY</v>
      </c>
      <c r="C146" s="6"/>
      <c r="D146" s="28">
        <f t="shared" si="9"/>
        <v>0</v>
      </c>
      <c r="E146" s="28"/>
      <c r="F146" s="28">
        <f t="shared" si="4"/>
        <v>0</v>
      </c>
      <c r="G146" s="28"/>
      <c r="H146" s="28">
        <f t="shared" si="5"/>
        <v>0</v>
      </c>
      <c r="I146" s="28"/>
      <c r="J146" s="28">
        <f t="shared" si="6"/>
        <v>0</v>
      </c>
      <c r="K146" s="6"/>
      <c r="L146" s="27" t="str">
        <f t="shared" si="10"/>
        <v>MTY</v>
      </c>
      <c r="N146" s="67" t="str">
        <f t="shared" si="7"/>
        <v/>
      </c>
    </row>
    <row r="147" spans="2:14" x14ac:dyDescent="0.2">
      <c r="B147" s="27" t="str">
        <f t="shared" si="8"/>
        <v>MTY</v>
      </c>
      <c r="C147" s="6"/>
      <c r="D147" s="28">
        <f t="shared" si="9"/>
        <v>0</v>
      </c>
      <c r="E147" s="28"/>
      <c r="F147" s="28">
        <f t="shared" si="4"/>
        <v>0</v>
      </c>
      <c r="G147" s="28"/>
      <c r="H147" s="28">
        <f t="shared" si="5"/>
        <v>0</v>
      </c>
      <c r="I147" s="28"/>
      <c r="J147" s="28">
        <f t="shared" si="6"/>
        <v>0</v>
      </c>
      <c r="K147" s="6"/>
      <c r="L147" s="27" t="str">
        <f t="shared" si="10"/>
        <v>MTY</v>
      </c>
      <c r="N147" s="67" t="str">
        <f t="shared" si="7"/>
        <v/>
      </c>
    </row>
    <row r="148" spans="2:14" x14ac:dyDescent="0.2">
      <c r="B148" s="27" t="str">
        <f t="shared" si="8"/>
        <v>MTY</v>
      </c>
      <c r="C148" s="6"/>
      <c r="D148" s="28">
        <f t="shared" si="9"/>
        <v>0</v>
      </c>
      <c r="E148" s="28"/>
      <c r="F148" s="28">
        <f t="shared" si="4"/>
        <v>0</v>
      </c>
      <c r="G148" s="28"/>
      <c r="H148" s="28">
        <f t="shared" si="5"/>
        <v>0</v>
      </c>
      <c r="I148" s="28"/>
      <c r="J148" s="28">
        <f t="shared" si="6"/>
        <v>0</v>
      </c>
      <c r="K148" s="6"/>
      <c r="L148" s="27" t="str">
        <f t="shared" si="10"/>
        <v>MTY</v>
      </c>
      <c r="N148" s="67" t="str">
        <f t="shared" si="7"/>
        <v/>
      </c>
    </row>
    <row r="149" spans="2:14" x14ac:dyDescent="0.2">
      <c r="B149" s="27" t="str">
        <f t="shared" si="8"/>
        <v>MTY</v>
      </c>
      <c r="C149" s="6"/>
      <c r="D149" s="28">
        <f t="shared" si="9"/>
        <v>0</v>
      </c>
      <c r="E149" s="28"/>
      <c r="F149" s="28">
        <f t="shared" si="4"/>
        <v>0</v>
      </c>
      <c r="G149" s="28"/>
      <c r="H149" s="28">
        <f t="shared" si="5"/>
        <v>0</v>
      </c>
      <c r="I149" s="28"/>
      <c r="J149" s="28">
        <f t="shared" si="6"/>
        <v>0</v>
      </c>
      <c r="K149" s="6"/>
      <c r="L149" s="27" t="str">
        <f t="shared" si="10"/>
        <v>MTY</v>
      </c>
      <c r="N149" s="67" t="str">
        <f t="shared" si="7"/>
        <v/>
      </c>
    </row>
    <row r="150" spans="2:14" x14ac:dyDescent="0.2">
      <c r="B150" s="27" t="str">
        <f t="shared" si="8"/>
        <v>MTY</v>
      </c>
      <c r="C150" s="6"/>
      <c r="D150" s="28">
        <f t="shared" si="9"/>
        <v>0</v>
      </c>
      <c r="E150" s="28"/>
      <c r="F150" s="28">
        <f t="shared" si="4"/>
        <v>0</v>
      </c>
      <c r="G150" s="28"/>
      <c r="H150" s="28">
        <f t="shared" si="5"/>
        <v>0</v>
      </c>
      <c r="I150" s="28"/>
      <c r="J150" s="28">
        <f t="shared" si="6"/>
        <v>0</v>
      </c>
      <c r="K150" s="6"/>
      <c r="L150" s="27" t="str">
        <f t="shared" si="10"/>
        <v>MTY</v>
      </c>
      <c r="N150" s="67" t="str">
        <f t="shared" si="7"/>
        <v/>
      </c>
    </row>
    <row r="151" spans="2:14" x14ac:dyDescent="0.2">
      <c r="B151" s="27" t="str">
        <f t="shared" si="8"/>
        <v>MTY</v>
      </c>
      <c r="C151" s="6"/>
      <c r="D151" s="28">
        <f t="shared" si="9"/>
        <v>0</v>
      </c>
      <c r="E151" s="28"/>
      <c r="F151" s="28">
        <f t="shared" si="4"/>
        <v>0</v>
      </c>
      <c r="G151" s="28"/>
      <c r="H151" s="28">
        <f t="shared" si="5"/>
        <v>0</v>
      </c>
      <c r="I151" s="28"/>
      <c r="J151" s="28">
        <f t="shared" si="6"/>
        <v>0</v>
      </c>
      <c r="K151" s="6"/>
      <c r="L151" s="27" t="str">
        <f t="shared" si="10"/>
        <v>MTY</v>
      </c>
      <c r="N151" s="67" t="str">
        <f t="shared" si="7"/>
        <v/>
      </c>
    </row>
  </sheetData>
  <dataConsolidate/>
  <dataValidations disablePrompts="1" count="1">
    <dataValidation type="list" allowBlank="1" showInputMessage="1" showErrorMessage="1" sqref="L20">
      <formula1>$L$22:$L$24</formula1>
    </dataValidation>
  </dataValidations>
  <printOptions horizontalCentered="1"/>
  <pageMargins left="0.7" right="0.7" top="0.75" bottom="0.75" header="0.3" footer="0.3"/>
  <pageSetup scale="35" orientation="portrait" r:id="rId1"/>
  <headerFooter>
    <oddFooter>&amp;L&amp;BHTH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showGridLines="0" workbookViewId="0"/>
  </sheetViews>
  <sheetFormatPr defaultRowHeight="14.25" outlineLevelRow="1" x14ac:dyDescent="0.2"/>
  <cols>
    <col min="1" max="1" width="1.7109375" style="1" customWidth="1"/>
    <col min="2" max="2" width="3.7109375" style="1" customWidth="1"/>
    <col min="3" max="3" width="13.7109375" style="1" customWidth="1"/>
    <col min="4" max="10" width="13.28515625" style="1" customWidth="1"/>
    <col min="11" max="16384" width="9.140625" style="1"/>
  </cols>
  <sheetData>
    <row r="1" spans="2:10" ht="5.0999999999999996" customHeight="1" x14ac:dyDescent="0.2"/>
    <row r="2" spans="2:10" ht="15" customHeight="1" x14ac:dyDescent="0.25">
      <c r="B2" s="64" t="s">
        <v>29</v>
      </c>
      <c r="C2" s="64"/>
    </row>
    <row r="3" spans="2:10" ht="5.0999999999999996" customHeight="1" x14ac:dyDescent="0.2"/>
    <row r="4" spans="2:10" ht="15" hidden="1" customHeight="1" outlineLevel="1" x14ac:dyDescent="0.2">
      <c r="B4" s="71" t="s">
        <v>35</v>
      </c>
      <c r="C4" s="72"/>
      <c r="D4" s="72"/>
      <c r="E4" s="72"/>
      <c r="F4" s="72"/>
      <c r="G4" s="72"/>
      <c r="H4" s="72"/>
      <c r="I4" s="72"/>
      <c r="J4" s="72"/>
    </row>
    <row r="5" spans="2:10" ht="15" hidden="1" customHeight="1" outlineLevel="1" x14ac:dyDescent="0.2">
      <c r="B5" s="73">
        <v>1</v>
      </c>
      <c r="C5" s="72" t="s">
        <v>36</v>
      </c>
      <c r="D5" s="72"/>
      <c r="E5" s="72"/>
      <c r="F5" s="72"/>
      <c r="G5" s="72"/>
      <c r="H5" s="72"/>
      <c r="I5" s="72"/>
      <c r="J5" s="72"/>
    </row>
    <row r="6" spans="2:10" ht="15" hidden="1" customHeight="1" outlineLevel="1" x14ac:dyDescent="0.2">
      <c r="B6" s="73">
        <v>2</v>
      </c>
      <c r="C6" s="72" t="s">
        <v>38</v>
      </c>
      <c r="D6" s="72"/>
      <c r="E6" s="72"/>
      <c r="F6" s="72"/>
      <c r="G6" s="72"/>
      <c r="H6" s="72"/>
      <c r="I6" s="72"/>
      <c r="J6" s="72"/>
    </row>
    <row r="7" spans="2:10" ht="15" hidden="1" customHeight="1" outlineLevel="1" x14ac:dyDescent="0.2">
      <c r="B7" s="73">
        <v>3</v>
      </c>
      <c r="C7" s="72" t="s">
        <v>37</v>
      </c>
      <c r="D7" s="72"/>
      <c r="E7" s="72"/>
      <c r="F7" s="72"/>
      <c r="G7" s="72"/>
      <c r="H7" s="72"/>
      <c r="I7" s="72"/>
      <c r="J7" s="72"/>
    </row>
    <row r="8" spans="2:10" ht="5.0999999999999996" hidden="1" customHeight="1" outlineLevel="1" x14ac:dyDescent="0.2">
      <c r="B8" s="3"/>
      <c r="C8" s="3"/>
      <c r="D8" s="3"/>
      <c r="E8" s="3"/>
      <c r="F8" s="3"/>
      <c r="G8" s="3"/>
      <c r="H8" s="3"/>
      <c r="I8" s="3"/>
      <c r="J8" s="3"/>
    </row>
    <row r="9" spans="2:10" collapsed="1" x14ac:dyDescent="0.2">
      <c r="B9" s="69" t="s">
        <v>30</v>
      </c>
      <c r="C9" s="69"/>
      <c r="D9" s="69"/>
      <c r="E9" s="69"/>
      <c r="F9" s="69"/>
      <c r="G9" s="69"/>
      <c r="H9" s="69"/>
      <c r="I9" s="69"/>
      <c r="J9" s="69"/>
    </row>
    <row r="10" spans="2:10" s="63" customFormat="1" ht="5.0999999999999996" customHeight="1" x14ac:dyDescent="0.2">
      <c r="B10" s="70"/>
      <c r="C10" s="70"/>
      <c r="D10" s="70"/>
      <c r="E10" s="70"/>
      <c r="F10" s="70"/>
      <c r="G10" s="70"/>
      <c r="H10" s="70"/>
      <c r="I10" s="70"/>
      <c r="J10" s="70"/>
    </row>
    <row r="11" spans="2:10" x14ac:dyDescent="0.2">
      <c r="B11" s="3"/>
      <c r="C11" s="3"/>
      <c r="D11" s="68">
        <f>'Pref Schedule'!$L$29</f>
        <v>43465</v>
      </c>
      <c r="E11" s="68">
        <f>EOMONTH(D11,1)</f>
        <v>43496</v>
      </c>
      <c r="F11" s="68">
        <f t="shared" ref="F11:J11" si="0">EOMONTH(E11,1)</f>
        <v>43524</v>
      </c>
      <c r="G11" s="68">
        <f t="shared" si="0"/>
        <v>43555</v>
      </c>
      <c r="H11" s="68">
        <f t="shared" si="0"/>
        <v>43585</v>
      </c>
      <c r="I11" s="68">
        <f t="shared" si="0"/>
        <v>43616</v>
      </c>
      <c r="J11" s="68">
        <f t="shared" si="0"/>
        <v>43646</v>
      </c>
    </row>
    <row r="12" spans="2:10" ht="5.0999999999999996" customHeight="1" x14ac:dyDescent="0.2">
      <c r="B12" s="3"/>
      <c r="C12" s="3"/>
      <c r="D12" s="3"/>
      <c r="E12" s="3"/>
      <c r="F12" s="3"/>
      <c r="G12" s="3"/>
      <c r="H12" s="3"/>
      <c r="I12" s="3"/>
      <c r="J12" s="3"/>
    </row>
    <row r="13" spans="2:10" x14ac:dyDescent="0.2">
      <c r="B13" s="3" t="s">
        <v>27</v>
      </c>
      <c r="C13" s="3"/>
      <c r="D13" s="25">
        <f>INDEX(Beg_Balance,MATCH(D$11,End_Date,1))</f>
        <v>10000000</v>
      </c>
      <c r="E13" s="25">
        <f>INDEX(Beg_Balance,MATCH(E$11,End_Date,1))</f>
        <v>10000000</v>
      </c>
      <c r="F13" s="25">
        <f>INDEX(Beg_Balance,MATCH(F$11,End_Date,1))</f>
        <v>10000000</v>
      </c>
      <c r="G13" s="25">
        <f>INDEX(Beg_Balance,MATCH(G$11,End_Date,1))</f>
        <v>10024657.534246575</v>
      </c>
      <c r="H13" s="25">
        <f>INDEX(Beg_Balance,MATCH(H$11,End_Date,1))</f>
        <v>10024657.534246575</v>
      </c>
      <c r="I13" s="25">
        <f>INDEX(Beg_Balance,MATCH(I$11,End_Date,1))</f>
        <v>10024657.534246575</v>
      </c>
      <c r="J13" s="25">
        <f>INDEX(Beg_Balance,MATCH(J$11,End_Date,1))</f>
        <v>10271840.870707449</v>
      </c>
    </row>
    <row r="14" spans="2:10" x14ac:dyDescent="0.2">
      <c r="B14" s="3" t="s">
        <v>17</v>
      </c>
      <c r="C14" s="3"/>
      <c r="D14" s="25">
        <f>IFERROR(INDEX(Cash_Div,MATCH(D$11,End_Date,0)),0)</f>
        <v>4931.5068493150684</v>
      </c>
      <c r="E14" s="25">
        <f>IFERROR(INDEX(Cash_Div,MATCH(E$11,End_Date,0)),0)</f>
        <v>0</v>
      </c>
      <c r="F14" s="25">
        <f>IFERROR(INDEX(Cash_Div,MATCH(F$11,End_Date,0)),0)</f>
        <v>0</v>
      </c>
      <c r="G14" s="25">
        <f>IFERROR(INDEX(Cash_Div,MATCH(G$11,End_Date,0)),0)</f>
        <v>49436.66729217489</v>
      </c>
      <c r="H14" s="25">
        <f>IFERROR(INDEX(Cash_Div,MATCH(H$11,End_Date,0)),0)</f>
        <v>0</v>
      </c>
      <c r="I14" s="25">
        <f>IFERROR(INDEX(Cash_Div,MATCH(I$11,End_Date,0)),0)</f>
        <v>0</v>
      </c>
      <c r="J14" s="25">
        <f>IFERROR(INDEX(Cash_Div,MATCH(J$11,End_Date,0)),0)</f>
        <v>51218.494204623443</v>
      </c>
    </row>
    <row r="15" spans="2:10" x14ac:dyDescent="0.2">
      <c r="B15" s="3" t="s">
        <v>21</v>
      </c>
      <c r="C15" s="3"/>
      <c r="D15" s="25">
        <f>IFERROR(INDEX(PIK_Div,MATCH(D$11,End_Date,0)),0)</f>
        <v>24657.534246575338</v>
      </c>
      <c r="E15" s="25">
        <f>IFERROR(INDEX(PIK_Div,MATCH(E$11,End_Date,0)),0)</f>
        <v>0</v>
      </c>
      <c r="F15" s="25">
        <f>IFERROR(INDEX(PIK_Div,MATCH(F$11,End_Date,0)),0)</f>
        <v>0</v>
      </c>
      <c r="G15" s="25">
        <f>IFERROR(INDEX(PIK_Div,MATCH(G$11,End_Date,0)),0)</f>
        <v>247183.33646087442</v>
      </c>
      <c r="H15" s="25">
        <f>IFERROR(INDEX(PIK_Div,MATCH(H$11,End_Date,0)),0)</f>
        <v>0</v>
      </c>
      <c r="I15" s="25">
        <f>IFERROR(INDEX(PIK_Div,MATCH(I$11,End_Date,0)),0)</f>
        <v>0</v>
      </c>
      <c r="J15" s="25">
        <f>IFERROR(INDEX(PIK_Div,MATCH(J$11,End_Date,0)),0)</f>
        <v>256092.47102311719</v>
      </c>
    </row>
    <row r="16" spans="2:10" x14ac:dyDescent="0.2">
      <c r="B16" s="3" t="s">
        <v>28</v>
      </c>
      <c r="C16" s="3"/>
      <c r="D16" s="25">
        <f>INDEX(End_Balance,MATCH(D$11,End_Date,1))</f>
        <v>10024657.534246575</v>
      </c>
      <c r="E16" s="25">
        <f>INDEX(End_Balance,MATCH(E$11,End_Date,1))</f>
        <v>10024657.534246575</v>
      </c>
      <c r="F16" s="25">
        <f>INDEX(End_Balance,MATCH(F$11,End_Date,1))</f>
        <v>10024657.534246575</v>
      </c>
      <c r="G16" s="25">
        <f>INDEX(End_Balance,MATCH(G$11,End_Date,1))</f>
        <v>10271840.870707449</v>
      </c>
      <c r="H16" s="25">
        <f>INDEX(End_Balance,MATCH(H$11,End_Date,1))</f>
        <v>10271840.870707449</v>
      </c>
      <c r="I16" s="25">
        <f>INDEX(End_Balance,MATCH(I$11,End_Date,1))</f>
        <v>10271840.870707449</v>
      </c>
      <c r="J16" s="25">
        <f>INDEX(End_Balance,MATCH(J$11,End_Date,1))</f>
        <v>10527933.341730565</v>
      </c>
    </row>
    <row r="17" spans="2:10" x14ac:dyDescent="0.2">
      <c r="B17" s="3"/>
      <c r="C17" s="3"/>
      <c r="D17" s="3"/>
      <c r="E17" s="3"/>
      <c r="F17" s="3"/>
      <c r="G17" s="3"/>
      <c r="H17" s="3"/>
      <c r="I17" s="3"/>
      <c r="J17" s="3"/>
    </row>
    <row r="18" spans="2:10" x14ac:dyDescent="0.2">
      <c r="B18" s="69" t="s">
        <v>31</v>
      </c>
      <c r="C18" s="69"/>
      <c r="D18" s="69"/>
      <c r="E18" s="69"/>
      <c r="F18" s="69"/>
      <c r="G18" s="69"/>
      <c r="H18" s="69"/>
      <c r="I18" s="69"/>
      <c r="J18" s="69"/>
    </row>
    <row r="19" spans="2:10" s="63" customFormat="1" ht="5.0999999999999996" customHeight="1" x14ac:dyDescent="0.2">
      <c r="B19" s="70"/>
      <c r="C19" s="70"/>
      <c r="D19" s="70"/>
      <c r="E19" s="70"/>
      <c r="F19" s="70"/>
      <c r="G19" s="70"/>
      <c r="H19" s="70"/>
      <c r="I19" s="70"/>
      <c r="J19" s="70"/>
    </row>
    <row r="20" spans="2:10" x14ac:dyDescent="0.2">
      <c r="B20" s="3"/>
      <c r="C20" s="3"/>
      <c r="D20" s="68">
        <f>'Pref Schedule'!$L$29</f>
        <v>43465</v>
      </c>
      <c r="E20" s="68">
        <f>EOMONTH(D20,3)</f>
        <v>43555</v>
      </c>
      <c r="F20" s="68">
        <f t="shared" ref="F20:J20" si="1">EOMONTH(E20,3)</f>
        <v>43646</v>
      </c>
      <c r="G20" s="68">
        <f t="shared" si="1"/>
        <v>43738</v>
      </c>
      <c r="H20" s="68">
        <f t="shared" si="1"/>
        <v>43830</v>
      </c>
      <c r="I20" s="68">
        <f t="shared" si="1"/>
        <v>43921</v>
      </c>
      <c r="J20" s="68">
        <f t="shared" si="1"/>
        <v>44012</v>
      </c>
    </row>
    <row r="21" spans="2:10" ht="5.0999999999999996" customHeight="1" x14ac:dyDescent="0.2">
      <c r="B21" s="3"/>
      <c r="C21" s="3"/>
      <c r="D21" s="3"/>
      <c r="E21" s="3"/>
      <c r="F21" s="3"/>
      <c r="G21" s="3"/>
      <c r="H21" s="3"/>
      <c r="I21" s="3"/>
      <c r="J21" s="3"/>
    </row>
    <row r="22" spans="2:10" x14ac:dyDescent="0.2">
      <c r="B22" s="3" t="s">
        <v>27</v>
      </c>
      <c r="C22" s="3"/>
      <c r="D22" s="25">
        <f>INDEX(Beg_Balance,MATCH(D$20,End_Date,1))</f>
        <v>10000000</v>
      </c>
      <c r="E22" s="25">
        <f>INDEX(Beg_Balance,MATCH(E$20,End_Date,1))</f>
        <v>10024657.534246575</v>
      </c>
      <c r="F22" s="25">
        <f>INDEX(Beg_Balance,MATCH(F$20,End_Date,1))</f>
        <v>10271840.870707449</v>
      </c>
      <c r="G22" s="25">
        <f>INDEX(Beg_Balance,MATCH(G$20,End_Date,1))</f>
        <v>10527933.341730565</v>
      </c>
      <c r="H22" s="25">
        <f>INDEX(Beg_Balance,MATCH(H$20,End_Date,1))</f>
        <v>10793294.949248157</v>
      </c>
      <c r="I22" s="25">
        <f>INDEX(Beg_Balance,MATCH(I$20,End_Date,1))</f>
        <v>11065345.123311399</v>
      </c>
      <c r="J22" s="25">
        <f>INDEX(Beg_Balance,MATCH(J$20,End_Date,1))</f>
        <v>11341220.851043271</v>
      </c>
    </row>
    <row r="23" spans="2:10" x14ac:dyDescent="0.2">
      <c r="B23" s="3" t="s">
        <v>17</v>
      </c>
      <c r="C23" s="3"/>
      <c r="D23" s="25">
        <f>IFERROR(INDEX(Cash_Div,MATCH(D$20,End_Date,0)),0)</f>
        <v>4931.5068493150684</v>
      </c>
      <c r="E23" s="25">
        <f>IFERROR(INDEX(Cash_Div,MATCH(E$20,End_Date,0)),0)</f>
        <v>49436.66729217489</v>
      </c>
      <c r="F23" s="25">
        <f>IFERROR(INDEX(Cash_Div,MATCH(F$20,End_Date,0)),0)</f>
        <v>51218.494204623443</v>
      </c>
      <c r="G23" s="25">
        <f>IFERROR(INDEX(Cash_Div,MATCH(G$20,End_Date,0)),0)</f>
        <v>53072.321503518462</v>
      </c>
      <c r="H23" s="25">
        <f>IFERROR(INDEX(Cash_Div,MATCH(H$20,End_Date,0)),0)</f>
        <v>54410.034812648249</v>
      </c>
      <c r="I23" s="25">
        <f>IFERROR(INDEX(Cash_Div,MATCH(I$20,End_Date,0)),0)</f>
        <v>55175.145546374646</v>
      </c>
      <c r="J23" s="25">
        <f>IFERROR(INDEX(Cash_Div,MATCH(J$20,End_Date,0)),0)</f>
        <v>56550.74506547604</v>
      </c>
    </row>
    <row r="24" spans="2:10" x14ac:dyDescent="0.2">
      <c r="B24" s="3" t="s">
        <v>21</v>
      </c>
      <c r="C24" s="3"/>
      <c r="D24" s="25">
        <f>IFERROR(INDEX(PIK_Div,MATCH(D$20,End_Date,0)),0)</f>
        <v>24657.534246575338</v>
      </c>
      <c r="E24" s="25">
        <f>IFERROR(INDEX(PIK_Div,MATCH(E$20,End_Date,0)),0)</f>
        <v>247183.33646087442</v>
      </c>
      <c r="F24" s="25">
        <f>IFERROR(INDEX(PIK_Div,MATCH(F$20,End_Date,0)),0)</f>
        <v>256092.47102311719</v>
      </c>
      <c r="G24" s="25">
        <f>IFERROR(INDEX(PIK_Div,MATCH(G$20,End_Date,0)),0)</f>
        <v>265361.60751759226</v>
      </c>
      <c r="H24" s="25">
        <f>IFERROR(INDEX(PIK_Div,MATCH(H$20,End_Date,0)),0)</f>
        <v>272050.17406324117</v>
      </c>
      <c r="I24" s="25">
        <f>IFERROR(INDEX(PIK_Div,MATCH(I$20,End_Date,0)),0)</f>
        <v>275875.72773187322</v>
      </c>
      <c r="J24" s="25">
        <f>IFERROR(INDEX(PIK_Div,MATCH(J$20,End_Date,0)),0)</f>
        <v>282753.72532738012</v>
      </c>
    </row>
    <row r="25" spans="2:10" x14ac:dyDescent="0.2">
      <c r="B25" s="3" t="s">
        <v>28</v>
      </c>
      <c r="C25" s="3"/>
      <c r="D25" s="25">
        <f>INDEX(End_Balance,MATCH(D$20,End_Date,1))</f>
        <v>10024657.534246575</v>
      </c>
      <c r="E25" s="25">
        <f>INDEX(End_Balance,MATCH(E$20,End_Date,1))</f>
        <v>10271840.870707449</v>
      </c>
      <c r="F25" s="25">
        <f>INDEX(End_Balance,MATCH(F$20,End_Date,1))</f>
        <v>10527933.341730565</v>
      </c>
      <c r="G25" s="25">
        <f>INDEX(End_Balance,MATCH(G$20,End_Date,1))</f>
        <v>10793294.949248157</v>
      </c>
      <c r="H25" s="25">
        <f>INDEX(End_Balance,MATCH(H$20,End_Date,1))</f>
        <v>11065345.123311399</v>
      </c>
      <c r="I25" s="25">
        <f>INDEX(End_Balance,MATCH(I$20,End_Date,1))</f>
        <v>11341220.851043271</v>
      </c>
      <c r="J25" s="25">
        <f>INDEX(End_Balance,MATCH(J$20,End_Date,1))</f>
        <v>11623974.576370651</v>
      </c>
    </row>
    <row r="26" spans="2:10" x14ac:dyDescent="0.2">
      <c r="B26" s="3"/>
      <c r="C26" s="3"/>
      <c r="D26" s="3"/>
      <c r="E26" s="3"/>
      <c r="F26" s="3"/>
      <c r="G26" s="3"/>
      <c r="H26" s="3"/>
      <c r="I26" s="3"/>
      <c r="J26" s="3"/>
    </row>
    <row r="27" spans="2:10" x14ac:dyDescent="0.2">
      <c r="B27" s="69" t="s">
        <v>32</v>
      </c>
      <c r="C27" s="69"/>
      <c r="D27" s="69"/>
      <c r="E27" s="69"/>
      <c r="F27" s="69"/>
      <c r="G27" s="69"/>
      <c r="H27" s="69"/>
      <c r="I27" s="69"/>
      <c r="J27" s="69"/>
    </row>
    <row r="28" spans="2:10" s="63" customFormat="1" ht="5.0999999999999996" customHeight="1" x14ac:dyDescent="0.2">
      <c r="B28" s="70"/>
      <c r="C28" s="70"/>
      <c r="D28" s="70"/>
      <c r="E28" s="70"/>
      <c r="F28" s="70"/>
      <c r="G28" s="70"/>
      <c r="H28" s="70"/>
      <c r="I28" s="70"/>
      <c r="J28" s="70"/>
    </row>
    <row r="29" spans="2:10" x14ac:dyDescent="0.2">
      <c r="B29" s="3"/>
      <c r="C29" s="3"/>
      <c r="D29" s="68">
        <f>'Pref Schedule'!$L$29</f>
        <v>43465</v>
      </c>
      <c r="E29" s="68">
        <f>EOMONTH(D29,12)</f>
        <v>43830</v>
      </c>
      <c r="F29" s="68">
        <f t="shared" ref="F29:J29" si="2">EOMONTH(E29,12)</f>
        <v>44196</v>
      </c>
      <c r="G29" s="68">
        <f t="shared" si="2"/>
        <v>44561</v>
      </c>
      <c r="H29" s="68">
        <f t="shared" si="2"/>
        <v>44926</v>
      </c>
      <c r="I29" s="68">
        <f t="shared" si="2"/>
        <v>45291</v>
      </c>
      <c r="J29" s="68">
        <f t="shared" si="2"/>
        <v>45657</v>
      </c>
    </row>
    <row r="30" spans="2:10" ht="5.0999999999999996" customHeight="1" x14ac:dyDescent="0.2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2">
      <c r="B31" s="3" t="s">
        <v>27</v>
      </c>
      <c r="C31" s="3"/>
      <c r="D31" s="25">
        <f>INDEX(Beg_Balance,MATCH(D$29,End_Date,0))</f>
        <v>10000000</v>
      </c>
      <c r="E31" s="25">
        <f>D34</f>
        <v>10024657.534246575</v>
      </c>
      <c r="F31" s="25">
        <f t="shared" ref="F31:J31" si="3">E34</f>
        <v>11065345.123311399</v>
      </c>
      <c r="G31" s="25">
        <f t="shared" si="3"/>
        <v>12217335.18033424</v>
      </c>
      <c r="H31" s="25">
        <f t="shared" si="3"/>
        <v>13485650.736270534</v>
      </c>
      <c r="I31" s="25">
        <f t="shared" si="3"/>
        <v>14885633.658754922</v>
      </c>
      <c r="J31" s="25">
        <f t="shared" si="3"/>
        <v>16430952.703431511</v>
      </c>
    </row>
    <row r="32" spans="2:10" x14ac:dyDescent="0.2">
      <c r="B32" s="3" t="s">
        <v>17</v>
      </c>
      <c r="C32" s="3"/>
      <c r="D32" s="25">
        <f>SUMIF(Yr_Lookup,YEAR(D$29),Cash_Div)</f>
        <v>4931.5068493150684</v>
      </c>
      <c r="E32" s="25">
        <f>SUMIF(Yr_Lookup,YEAR(E$29),Cash_Div)</f>
        <v>208137.51781296506</v>
      </c>
      <c r="F32" s="25">
        <f>SUMIF(Yr_Lookup,YEAR(F$29),Cash_Div)</f>
        <v>230398.01140456874</v>
      </c>
      <c r="G32" s="25">
        <f>SUMIF(Yr_Lookup,YEAR(G$29),Cash_Div)</f>
        <v>253663.111187259</v>
      </c>
      <c r="H32" s="25">
        <f>SUMIF(Yr_Lookup,YEAR(H$29),Cash_Div)</f>
        <v>279996.5844968778</v>
      </c>
      <c r="I32" s="25">
        <f>SUMIF(Yr_Lookup,YEAR(I$29),Cash_Div)</f>
        <v>309063.80893531756</v>
      </c>
      <c r="J32" s="25">
        <f>SUMIF(Yr_Lookup,YEAR(J$29),Cash_Div)</f>
        <v>342118.45958404703</v>
      </c>
    </row>
    <row r="33" spans="2:10" x14ac:dyDescent="0.2">
      <c r="B33" s="3" t="s">
        <v>21</v>
      </c>
      <c r="C33" s="3"/>
      <c r="D33" s="25">
        <f>SUMIF(Yr_Lookup,YEAR(D$29),PIK_Div)</f>
        <v>24657.534246575338</v>
      </c>
      <c r="E33" s="25">
        <f>SUMIF(Yr_Lookup,YEAR(E$29),PIK_Div)</f>
        <v>1040687.5890648251</v>
      </c>
      <c r="F33" s="25">
        <f>SUMIF(Yr_Lookup,YEAR(F$29),PIK_Div)</f>
        <v>1151990.0570228435</v>
      </c>
      <c r="G33" s="25">
        <f>SUMIF(Yr_Lookup,YEAR(G$29),PIK_Div)</f>
        <v>1268315.5559362951</v>
      </c>
      <c r="H33" s="25">
        <f>SUMIF(Yr_Lookup,YEAR(H$29),PIK_Div)</f>
        <v>1399982.9224843888</v>
      </c>
      <c r="I33" s="25">
        <f>SUMIF(Yr_Lookup,YEAR(I$29),PIK_Div)</f>
        <v>1545319.0446765875</v>
      </c>
      <c r="J33" s="25">
        <f>SUMIF(Yr_Lookup,YEAR(J$29),PIK_Div)</f>
        <v>1710592.2979202354</v>
      </c>
    </row>
    <row r="34" spans="2:10" x14ac:dyDescent="0.2">
      <c r="B34" s="3" t="s">
        <v>28</v>
      </c>
      <c r="C34" s="3"/>
      <c r="D34" s="25">
        <f>INDEX(End_Balance,MATCH(D$29,End_Date,1))</f>
        <v>10024657.534246575</v>
      </c>
      <c r="E34" s="25">
        <f>INDEX(End_Balance,MATCH(E$29,End_Date,1))</f>
        <v>11065345.123311399</v>
      </c>
      <c r="F34" s="25">
        <f>INDEX(End_Balance,MATCH(F$29,End_Date,1))</f>
        <v>12217335.18033424</v>
      </c>
      <c r="G34" s="25">
        <f>INDEX(End_Balance,MATCH(G$29,End_Date,1))</f>
        <v>13485650.736270534</v>
      </c>
      <c r="H34" s="25">
        <f>INDEX(End_Balance,MATCH(H$29,End_Date,1))</f>
        <v>14885633.658754922</v>
      </c>
      <c r="I34" s="25">
        <f>INDEX(End_Balance,MATCH(I$29,End_Date,1))</f>
        <v>16430952.703431511</v>
      </c>
      <c r="J34" s="25">
        <f>INDEX(End_Balance,MATCH(J$29,End_Date,1))</f>
        <v>18141545.001351748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Pref Schedule</vt:lpstr>
      <vt:lpstr>Horizontal</vt:lpstr>
      <vt:lpstr>Beg_Balance</vt:lpstr>
      <vt:lpstr>Cash_Div</vt:lpstr>
      <vt:lpstr>End_Balance</vt:lpstr>
      <vt:lpstr>End_Date</vt:lpstr>
      <vt:lpstr>PIK_Div</vt:lpstr>
      <vt:lpstr>Start_Date</vt:lpstr>
      <vt:lpstr>Yr_Lookup</vt:lpstr>
    </vt:vector>
  </TitlesOfParts>
  <Company>HTH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Lynch</dc:creator>
  <cp:lastModifiedBy>Peter Lynch</cp:lastModifiedBy>
  <dcterms:created xsi:type="dcterms:W3CDTF">2018-07-17T14:03:40Z</dcterms:created>
  <dcterms:modified xsi:type="dcterms:W3CDTF">2018-07-17T21:55:32Z</dcterms:modified>
</cp:coreProperties>
</file>