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Peter Lynch\Dropbox\Peter\ASM Website\Topics\Template Page\"/>
    </mc:Choice>
  </mc:AlternateContent>
  <xr:revisionPtr revIDLastSave="0" documentId="13_ncr:1_{2C791499-F4BC-4E2C-8348-CD200B767EE7}" xr6:coauthVersionLast="45" xr6:coauthVersionMax="45" xr10:uidLastSave="{00000000-0000-0000-0000-000000000000}"/>
  <bookViews>
    <workbookView xWindow="-98" yWindow="-98" windowWidth="33946" windowHeight="22096" tabRatio="849" xr2:uid="{00000000-000D-0000-FFFF-FFFF00000000}"/>
  </bookViews>
  <sheets>
    <sheet name="ToC" sheetId="16" r:id="rId1"/>
    <sheet name="Home Depot" sheetId="15" r:id="rId2"/>
  </sheets>
  <definedNames>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 name="_xlnm.Print_Area" localSheetId="1">'Home Depot'!$A$1:$J$309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3" i="15" l="1"/>
  <c r="J74" i="15" l="1"/>
  <c r="G247" i="15" l="1"/>
  <c r="H247" i="15"/>
  <c r="I247" i="15"/>
  <c r="J247" i="15"/>
  <c r="G248" i="15"/>
  <c r="H248" i="15"/>
  <c r="J248" i="15"/>
  <c r="F247" i="15"/>
  <c r="F229" i="15"/>
  <c r="F232" i="15" s="1"/>
  <c r="E256" i="15"/>
  <c r="F234" i="15" l="1"/>
  <c r="G229" i="15"/>
  <c r="I256" i="15"/>
  <c r="I74" i="15" s="1"/>
  <c r="G256" i="15"/>
  <c r="G74" i="15" s="1"/>
  <c r="F256" i="15"/>
  <c r="F74" i="15" s="1"/>
  <c r="F141" i="15" s="1"/>
  <c r="E240" i="15"/>
  <c r="F237" i="15" s="1"/>
  <c r="F240" i="15" s="1"/>
  <c r="F221" i="15"/>
  <c r="F224" i="15" s="1"/>
  <c r="G221" i="15" s="1"/>
  <c r="G224" i="15" s="1"/>
  <c r="F213" i="15"/>
  <c r="F216" i="15" s="1"/>
  <c r="F205" i="15"/>
  <c r="F208" i="15" s="1"/>
  <c r="F210" i="15" s="1"/>
  <c r="F197" i="15"/>
  <c r="F189" i="15"/>
  <c r="F192" i="15" s="1"/>
  <c r="F194" i="15" s="1"/>
  <c r="I183" i="15"/>
  <c r="F181" i="15"/>
  <c r="F184" i="15" s="1"/>
  <c r="F175" i="15"/>
  <c r="F248" i="15" s="1"/>
  <c r="F173" i="15"/>
  <c r="E307" i="15"/>
  <c r="E309" i="15" s="1"/>
  <c r="J304" i="15"/>
  <c r="I304" i="15"/>
  <c r="H304" i="15"/>
  <c r="G304" i="15"/>
  <c r="F304" i="15"/>
  <c r="J303" i="15"/>
  <c r="I303" i="15"/>
  <c r="H303" i="15"/>
  <c r="G303" i="15"/>
  <c r="F303" i="15"/>
  <c r="F302" i="15"/>
  <c r="D300" i="15"/>
  <c r="J293" i="15"/>
  <c r="J278" i="15" s="1"/>
  <c r="J145" i="15" s="1"/>
  <c r="I293" i="15"/>
  <c r="I278" i="15" s="1"/>
  <c r="I145" i="15" s="1"/>
  <c r="H293" i="15"/>
  <c r="H278" i="15" s="1"/>
  <c r="H145" i="15" s="1"/>
  <c r="G293" i="15"/>
  <c r="G278" i="15" s="1"/>
  <c r="G145" i="15" s="1"/>
  <c r="F293" i="15"/>
  <c r="F278" i="15" s="1"/>
  <c r="F145" i="15" s="1"/>
  <c r="D272" i="15"/>
  <c r="G263" i="15"/>
  <c r="F262" i="15"/>
  <c r="E165" i="15"/>
  <c r="D165" i="15"/>
  <c r="F160" i="15"/>
  <c r="D157" i="15"/>
  <c r="D260" i="15" s="1"/>
  <c r="A155" i="15"/>
  <c r="A154" i="15"/>
  <c r="F150" i="15"/>
  <c r="J133" i="15"/>
  <c r="I133" i="15"/>
  <c r="H133" i="15"/>
  <c r="G133" i="15"/>
  <c r="F133" i="15"/>
  <c r="F132" i="15"/>
  <c r="J116" i="15"/>
  <c r="I116" i="15"/>
  <c r="H116" i="15"/>
  <c r="G116" i="15"/>
  <c r="F116" i="15"/>
  <c r="E106" i="15"/>
  <c r="D106" i="15"/>
  <c r="E105" i="15"/>
  <c r="D105" i="15"/>
  <c r="E104" i="15"/>
  <c r="D104" i="15"/>
  <c r="E103" i="15"/>
  <c r="D103" i="15"/>
  <c r="E102" i="15"/>
  <c r="D102" i="15"/>
  <c r="E101" i="15"/>
  <c r="D101" i="15"/>
  <c r="E100" i="15"/>
  <c r="D100" i="15"/>
  <c r="E99" i="15"/>
  <c r="D99" i="15"/>
  <c r="E93" i="15"/>
  <c r="E281" i="15" s="1"/>
  <c r="F274" i="15" s="1"/>
  <c r="D93" i="15"/>
  <c r="D281" i="15" s="1"/>
  <c r="G83" i="15"/>
  <c r="H83" i="15" s="1"/>
  <c r="I83" i="15" s="1"/>
  <c r="J83" i="15" s="1"/>
  <c r="F82" i="15"/>
  <c r="G82" i="15" s="1"/>
  <c r="H82" i="15" s="1"/>
  <c r="I82" i="15" s="1"/>
  <c r="J82" i="15" s="1"/>
  <c r="E77" i="15"/>
  <c r="E85" i="15" s="1"/>
  <c r="D77" i="15"/>
  <c r="D85" i="15" s="1"/>
  <c r="F73" i="15"/>
  <c r="F126" i="15" s="1"/>
  <c r="F64" i="15"/>
  <c r="G64" i="15" s="1"/>
  <c r="H64" i="15" s="1"/>
  <c r="I64" i="15" s="1"/>
  <c r="J64" i="15" s="1"/>
  <c r="F63" i="15"/>
  <c r="G63" i="15" s="1"/>
  <c r="H63" i="15" s="1"/>
  <c r="I63" i="15" s="1"/>
  <c r="J63" i="15" s="1"/>
  <c r="F62" i="15"/>
  <c r="G62" i="15" s="1"/>
  <c r="H62" i="15" s="1"/>
  <c r="I62" i="15" s="1"/>
  <c r="J62" i="15" s="1"/>
  <c r="E57" i="15"/>
  <c r="E66" i="15" s="1"/>
  <c r="D57" i="15"/>
  <c r="D66" i="15" s="1"/>
  <c r="D49" i="15"/>
  <c r="D108" i="15" s="1"/>
  <c r="E42" i="15"/>
  <c r="E266" i="15" s="1"/>
  <c r="D42" i="15"/>
  <c r="D266" i="15" s="1"/>
  <c r="E31" i="15"/>
  <c r="D31" i="15"/>
  <c r="E20" i="15"/>
  <c r="E21" i="15" s="1"/>
  <c r="D20" i="15"/>
  <c r="D21" i="15" s="1"/>
  <c r="E17" i="15"/>
  <c r="D17" i="15"/>
  <c r="E13" i="15"/>
  <c r="E14" i="15" s="1"/>
  <c r="D13" i="15"/>
  <c r="E11" i="15"/>
  <c r="D11" i="15"/>
  <c r="E8" i="15"/>
  <c r="F7" i="15"/>
  <c r="G7" i="15" s="1"/>
  <c r="E5" i="15"/>
  <c r="F246" i="15" l="1"/>
  <c r="D95" i="15"/>
  <c r="D96" i="15"/>
  <c r="J141" i="15"/>
  <c r="G141" i="15"/>
  <c r="I248" i="15"/>
  <c r="H256" i="15" s="1"/>
  <c r="H74" i="15" s="1"/>
  <c r="H141" i="15" s="1"/>
  <c r="E249" i="15"/>
  <c r="E258" i="15" s="1"/>
  <c r="E257" i="15" s="1"/>
  <c r="G232" i="15"/>
  <c r="H229" i="15" s="1"/>
  <c r="G102" i="15"/>
  <c r="I104" i="15"/>
  <c r="H99" i="15"/>
  <c r="G101" i="15"/>
  <c r="G55" i="15" s="1"/>
  <c r="G17" i="15"/>
  <c r="G16" i="15" s="1"/>
  <c r="G266" i="15"/>
  <c r="G265" i="15" s="1"/>
  <c r="G42" i="15" s="1"/>
  <c r="H101" i="15"/>
  <c r="H106" i="15"/>
  <c r="H102" i="15"/>
  <c r="H103" i="15"/>
  <c r="I105" i="15"/>
  <c r="F305" i="15"/>
  <c r="F307" i="15" s="1"/>
  <c r="F309" i="15" s="1"/>
  <c r="F46" i="15" s="1"/>
  <c r="I11" i="15"/>
  <c r="F102" i="15"/>
  <c r="I103" i="15"/>
  <c r="G104" i="15"/>
  <c r="G71" i="15" s="1"/>
  <c r="G106" i="15"/>
  <c r="F137" i="15"/>
  <c r="F176" i="15"/>
  <c r="J100" i="15"/>
  <c r="F242" i="15"/>
  <c r="F103" i="15"/>
  <c r="F104" i="15"/>
  <c r="F71" i="15" s="1"/>
  <c r="F124" i="15" s="1"/>
  <c r="H221" i="15"/>
  <c r="H224" i="15" s="1"/>
  <c r="G226" i="15"/>
  <c r="F218" i="15"/>
  <c r="G213" i="15"/>
  <c r="G216" i="15" s="1"/>
  <c r="G218" i="15" s="1"/>
  <c r="G181" i="15"/>
  <c r="G184" i="15" s="1"/>
  <c r="G186" i="15" s="1"/>
  <c r="F186" i="15"/>
  <c r="G205" i="15"/>
  <c r="G208" i="15" s="1"/>
  <c r="F200" i="15"/>
  <c r="G237" i="15"/>
  <c r="G189" i="15"/>
  <c r="G192" i="15" s="1"/>
  <c r="F226" i="15"/>
  <c r="H7" i="15"/>
  <c r="J11" i="15"/>
  <c r="E300" i="15"/>
  <c r="E272" i="15"/>
  <c r="E157" i="15"/>
  <c r="E260" i="15" s="1"/>
  <c r="E49" i="15"/>
  <c r="E108" i="15" s="1"/>
  <c r="D23" i="15"/>
  <c r="D24" i="15" s="1"/>
  <c r="F17" i="15"/>
  <c r="F16" i="15" s="1"/>
  <c r="E95" i="15"/>
  <c r="E96" i="15" s="1"/>
  <c r="J99" i="15"/>
  <c r="F99" i="15"/>
  <c r="F53" i="15" s="1"/>
  <c r="I99" i="15"/>
  <c r="G99" i="15"/>
  <c r="G53" i="15" s="1"/>
  <c r="J105" i="15"/>
  <c r="F105" i="15"/>
  <c r="F72" i="15" s="1"/>
  <c r="F125" i="15" s="1"/>
  <c r="G105" i="15"/>
  <c r="G72" i="15" s="1"/>
  <c r="H105" i="15"/>
  <c r="F5" i="15"/>
  <c r="G11" i="15"/>
  <c r="G10" i="15" s="1"/>
  <c r="G13" i="15" s="1"/>
  <c r="E23" i="15"/>
  <c r="E24" i="15" s="1"/>
  <c r="D14" i="15"/>
  <c r="H17" i="15"/>
  <c r="H11" i="15"/>
  <c r="I17" i="15"/>
  <c r="J17" i="15"/>
  <c r="F11" i="15"/>
  <c r="F10" i="15" s="1"/>
  <c r="G100" i="15"/>
  <c r="F100" i="15"/>
  <c r="J266" i="15"/>
  <c r="F266" i="15"/>
  <c r="F265" i="15" s="1"/>
  <c r="I266" i="15"/>
  <c r="H266" i="15"/>
  <c r="G73" i="15"/>
  <c r="I100" i="15"/>
  <c r="H100" i="15"/>
  <c r="J102" i="15"/>
  <c r="G103" i="15"/>
  <c r="J104" i="15"/>
  <c r="F106" i="15"/>
  <c r="J101" i="15"/>
  <c r="F101" i="15"/>
  <c r="F55" i="15" s="1"/>
  <c r="I101" i="15"/>
  <c r="J103" i="15"/>
  <c r="I106" i="15"/>
  <c r="G132" i="15"/>
  <c r="G137" i="15" s="1"/>
  <c r="H263" i="15"/>
  <c r="I102" i="15"/>
  <c r="H104" i="15"/>
  <c r="J106" i="15"/>
  <c r="F243" i="15" l="1"/>
  <c r="I141" i="15"/>
  <c r="G173" i="15"/>
  <c r="G176" i="15" s="1"/>
  <c r="F249" i="15"/>
  <c r="F258" i="15" s="1"/>
  <c r="F257" i="15" s="1"/>
  <c r="G302" i="15"/>
  <c r="G305" i="15" s="1"/>
  <c r="H302" i="15" s="1"/>
  <c r="H305" i="15" s="1"/>
  <c r="G234" i="15"/>
  <c r="H232" i="15"/>
  <c r="I229" i="15" s="1"/>
  <c r="G240" i="15"/>
  <c r="F178" i="15"/>
  <c r="G70" i="15"/>
  <c r="G114" i="15"/>
  <c r="G124" i="15"/>
  <c r="G18" i="15"/>
  <c r="G20" i="15" s="1"/>
  <c r="G21" i="15" s="1"/>
  <c r="F202" i="15"/>
  <c r="G197" i="15"/>
  <c r="G200" i="15" s="1"/>
  <c r="I221" i="15"/>
  <c r="I224" i="15" s="1"/>
  <c r="I226" i="15" s="1"/>
  <c r="H205" i="15"/>
  <c r="H208" i="15" s="1"/>
  <c r="H210" i="15" s="1"/>
  <c r="G210" i="15"/>
  <c r="H181" i="15"/>
  <c r="H184" i="15" s="1"/>
  <c r="H189" i="15"/>
  <c r="H192" i="15" s="1"/>
  <c r="H194" i="15" s="1"/>
  <c r="G194" i="15"/>
  <c r="H213" i="15"/>
  <c r="H216" i="15" s="1"/>
  <c r="H218" i="15" s="1"/>
  <c r="H226" i="15"/>
  <c r="G14" i="15"/>
  <c r="G126" i="15"/>
  <c r="H73" i="15"/>
  <c r="F69" i="15"/>
  <c r="F54" i="15"/>
  <c r="F75" i="15"/>
  <c r="F127" i="15" s="1"/>
  <c r="E33" i="15"/>
  <c r="E38" i="15" s="1"/>
  <c r="E39" i="15" s="1"/>
  <c r="E41" i="15"/>
  <c r="E43" i="15" s="1"/>
  <c r="E44" i="15" s="1"/>
  <c r="H71" i="15"/>
  <c r="H124" i="15" s="1"/>
  <c r="H72" i="15"/>
  <c r="H125" i="15" s="1"/>
  <c r="H53" i="15"/>
  <c r="H119" i="15" s="1"/>
  <c r="H10" i="15"/>
  <c r="H13" i="15" s="1"/>
  <c r="H16" i="15"/>
  <c r="I7" i="15"/>
  <c r="I265" i="15" s="1"/>
  <c r="I263" i="15"/>
  <c r="H132" i="15"/>
  <c r="H137" i="15" s="1"/>
  <c r="H265" i="15"/>
  <c r="F13" i="15"/>
  <c r="G125" i="15"/>
  <c r="F121" i="15"/>
  <c r="G121" i="15"/>
  <c r="G75" i="15"/>
  <c r="G69" i="15"/>
  <c r="G54" i="15"/>
  <c r="F70" i="15"/>
  <c r="F123" i="15" s="1"/>
  <c r="G119" i="15"/>
  <c r="F119" i="15"/>
  <c r="D33" i="15"/>
  <c r="D38" i="15" s="1"/>
  <c r="D39" i="15" s="1"/>
  <c r="D41" i="15"/>
  <c r="D43" i="15" s="1"/>
  <c r="D44" i="15" s="1"/>
  <c r="G307" i="15"/>
  <c r="G309" i="15" s="1"/>
  <c r="G46" i="15" s="1"/>
  <c r="F114" i="15"/>
  <c r="F270" i="15"/>
  <c r="F60" i="15" s="1"/>
  <c r="G262" i="15" s="1"/>
  <c r="G270" i="15" s="1"/>
  <c r="G60" i="15" s="1"/>
  <c r="H262" i="15" s="1"/>
  <c r="F18" i="15"/>
  <c r="F20" i="15" s="1"/>
  <c r="F21" i="15" s="1"/>
  <c r="F42" i="15"/>
  <c r="F272" i="15"/>
  <c r="F157" i="15"/>
  <c r="F260" i="15" s="1"/>
  <c r="F300" i="15"/>
  <c r="F49" i="15"/>
  <c r="F108" i="15" s="1"/>
  <c r="G5" i="15"/>
  <c r="H55" i="15"/>
  <c r="F81" i="15" l="1"/>
  <c r="F142" i="15" s="1"/>
  <c r="F23" i="15"/>
  <c r="G23" i="15"/>
  <c r="G24" i="15" s="1"/>
  <c r="G249" i="15"/>
  <c r="G258" i="15" s="1"/>
  <c r="G257" i="15" s="1"/>
  <c r="G81" i="15" s="1"/>
  <c r="G142" i="15" s="1"/>
  <c r="F251" i="15"/>
  <c r="G246" i="15"/>
  <c r="I232" i="15"/>
  <c r="I234" i="15" s="1"/>
  <c r="H234" i="15"/>
  <c r="G242" i="15"/>
  <c r="H237" i="15"/>
  <c r="I55" i="15"/>
  <c r="I121" i="15" s="1"/>
  <c r="H270" i="15"/>
  <c r="H60" i="15" s="1"/>
  <c r="I262" i="15" s="1"/>
  <c r="I270" i="15" s="1"/>
  <c r="I60" i="15" s="1"/>
  <c r="J262" i="15" s="1"/>
  <c r="I181" i="15"/>
  <c r="I184" i="15" s="1"/>
  <c r="H197" i="15"/>
  <c r="H200" i="15" s="1"/>
  <c r="H202" i="15" s="1"/>
  <c r="I189" i="15"/>
  <c r="I192" i="15" s="1"/>
  <c r="I213" i="15"/>
  <c r="I216" i="15" s="1"/>
  <c r="I218" i="15" s="1"/>
  <c r="H173" i="15"/>
  <c r="G178" i="15"/>
  <c r="I205" i="15"/>
  <c r="I208" i="15" s="1"/>
  <c r="H186" i="15"/>
  <c r="J221" i="15"/>
  <c r="J224" i="15" s="1"/>
  <c r="J226" i="15" s="1"/>
  <c r="G202" i="15"/>
  <c r="G127" i="15"/>
  <c r="I73" i="15"/>
  <c r="H126" i="15"/>
  <c r="H70" i="15"/>
  <c r="H123" i="15" s="1"/>
  <c r="I302" i="15"/>
  <c r="I305" i="15" s="1"/>
  <c r="H307" i="15"/>
  <c r="H309" i="15" s="1"/>
  <c r="H46" i="15" s="1"/>
  <c r="D296" i="15"/>
  <c r="D297" i="15" s="1"/>
  <c r="D47" i="15"/>
  <c r="I114" i="15"/>
  <c r="I42" i="15"/>
  <c r="I18" i="15"/>
  <c r="H14" i="15"/>
  <c r="G123" i="15"/>
  <c r="H121" i="15"/>
  <c r="G157" i="15"/>
  <c r="G260" i="15" s="1"/>
  <c r="G300" i="15"/>
  <c r="G272" i="15"/>
  <c r="H5" i="15"/>
  <c r="G49" i="15"/>
  <c r="G108" i="15" s="1"/>
  <c r="G122" i="15"/>
  <c r="G77" i="15"/>
  <c r="F14" i="15"/>
  <c r="F24" i="15"/>
  <c r="J263" i="15"/>
  <c r="J132" i="15" s="1"/>
  <c r="J137" i="15" s="1"/>
  <c r="I132" i="15"/>
  <c r="I137" i="15" s="1"/>
  <c r="H75" i="15"/>
  <c r="H127" i="15" s="1"/>
  <c r="H69" i="15"/>
  <c r="H54" i="15"/>
  <c r="G120" i="15"/>
  <c r="F120" i="15"/>
  <c r="G41" i="15"/>
  <c r="G43" i="15" s="1"/>
  <c r="G44" i="15" s="1"/>
  <c r="H114" i="15"/>
  <c r="H42" i="15"/>
  <c r="H18" i="15"/>
  <c r="H20" i="15" s="1"/>
  <c r="H21" i="15" s="1"/>
  <c r="I71" i="15"/>
  <c r="I124" i="15" s="1"/>
  <c r="J7" i="15"/>
  <c r="I72" i="15"/>
  <c r="I125" i="15" s="1"/>
  <c r="I16" i="15"/>
  <c r="I53" i="15"/>
  <c r="I10" i="15"/>
  <c r="E296" i="15"/>
  <c r="E297" i="15" s="1"/>
  <c r="E47" i="15"/>
  <c r="F122" i="15"/>
  <c r="F77" i="15"/>
  <c r="H23" i="15" l="1"/>
  <c r="H24" i="15" s="1"/>
  <c r="G243" i="15"/>
  <c r="G251" i="15"/>
  <c r="H246" i="15"/>
  <c r="J229" i="15"/>
  <c r="J232" i="15" s="1"/>
  <c r="H240" i="15"/>
  <c r="H176" i="15"/>
  <c r="J205" i="15"/>
  <c r="J208" i="15" s="1"/>
  <c r="J210" i="15" s="1"/>
  <c r="J189" i="15"/>
  <c r="J192" i="15" s="1"/>
  <c r="J194" i="15" s="1"/>
  <c r="J181" i="15"/>
  <c r="J184" i="15" s="1"/>
  <c r="J186" i="15" s="1"/>
  <c r="I210" i="15"/>
  <c r="J213" i="15"/>
  <c r="J216" i="15" s="1"/>
  <c r="J218" i="15" s="1"/>
  <c r="I197" i="15"/>
  <c r="I200" i="15" s="1"/>
  <c r="I202" i="15" s="1"/>
  <c r="I194" i="15"/>
  <c r="I186" i="15"/>
  <c r="I70" i="15"/>
  <c r="I123" i="15" s="1"/>
  <c r="I20" i="15"/>
  <c r="I21" i="15" s="1"/>
  <c r="H122" i="15"/>
  <c r="H77" i="15"/>
  <c r="F41" i="15"/>
  <c r="F43" i="15" s="1"/>
  <c r="F44" i="15" s="1"/>
  <c r="I307" i="15"/>
  <c r="I309" i="15" s="1"/>
  <c r="I46" i="15" s="1"/>
  <c r="J302" i="15"/>
  <c r="J305" i="15" s="1"/>
  <c r="J307" i="15" s="1"/>
  <c r="J309" i="15" s="1"/>
  <c r="J46" i="15" s="1"/>
  <c r="J72" i="15"/>
  <c r="J125" i="15" s="1"/>
  <c r="J16" i="15"/>
  <c r="J53" i="15"/>
  <c r="J119" i="15" s="1"/>
  <c r="J10" i="15"/>
  <c r="J71" i="15"/>
  <c r="J124" i="15" s="1"/>
  <c r="J55" i="15"/>
  <c r="J121" i="15" s="1"/>
  <c r="J265" i="15"/>
  <c r="I119" i="15"/>
  <c r="H300" i="15"/>
  <c r="H272" i="15"/>
  <c r="H157" i="15"/>
  <c r="H260" i="15" s="1"/>
  <c r="I5" i="15"/>
  <c r="H49" i="15"/>
  <c r="H108" i="15" s="1"/>
  <c r="H41" i="15"/>
  <c r="H43" i="15" s="1"/>
  <c r="H44" i="15" s="1"/>
  <c r="I69" i="15"/>
  <c r="I75" i="15"/>
  <c r="I127" i="15" s="1"/>
  <c r="I54" i="15"/>
  <c r="I13" i="15"/>
  <c r="I23" i="15" s="1"/>
  <c r="H120" i="15"/>
  <c r="I126" i="15"/>
  <c r="J73" i="15"/>
  <c r="J126" i="15" s="1"/>
  <c r="H249" i="15" l="1"/>
  <c r="H258" i="15" s="1"/>
  <c r="H257" i="15" s="1"/>
  <c r="H81" i="15" s="1"/>
  <c r="H142" i="15" s="1"/>
  <c r="J234" i="15"/>
  <c r="J13" i="15"/>
  <c r="J75" i="15"/>
  <c r="J127" i="15" s="1"/>
  <c r="H242" i="15"/>
  <c r="I237" i="15"/>
  <c r="J197" i="15"/>
  <c r="J200" i="15" s="1"/>
  <c r="J202" i="15" s="1"/>
  <c r="I173" i="15"/>
  <c r="H178" i="15"/>
  <c r="I120" i="15"/>
  <c r="I122" i="15"/>
  <c r="I77" i="15"/>
  <c r="J70" i="15"/>
  <c r="J123" i="15" s="1"/>
  <c r="I24" i="15"/>
  <c r="I14" i="15"/>
  <c r="I300" i="15"/>
  <c r="I272" i="15"/>
  <c r="I157" i="15"/>
  <c r="I260" i="15" s="1"/>
  <c r="I49" i="15"/>
  <c r="I108" i="15" s="1"/>
  <c r="J5" i="15"/>
  <c r="J69" i="15"/>
  <c r="J54" i="15"/>
  <c r="J120" i="15" s="1"/>
  <c r="J114" i="15"/>
  <c r="J18" i="15"/>
  <c r="J20" i="15" s="1"/>
  <c r="J21" i="15" s="1"/>
  <c r="J42" i="15"/>
  <c r="J270" i="15"/>
  <c r="J60" i="15" s="1"/>
  <c r="J14" i="15" l="1"/>
  <c r="J23" i="15"/>
  <c r="H243" i="15"/>
  <c r="I246" i="15"/>
  <c r="H251" i="15"/>
  <c r="J24" i="15"/>
  <c r="J77" i="15"/>
  <c r="I240" i="15"/>
  <c r="I176" i="15"/>
  <c r="J272" i="15"/>
  <c r="J157" i="15"/>
  <c r="J260" i="15" s="1"/>
  <c r="J49" i="15"/>
  <c r="J108" i="15" s="1"/>
  <c r="J300" i="15"/>
  <c r="I41" i="15"/>
  <c r="I43" i="15" s="1"/>
  <c r="I44" i="15" s="1"/>
  <c r="J122" i="15"/>
  <c r="J41" i="15" l="1"/>
  <c r="J43" i="15" s="1"/>
  <c r="J44" i="15" s="1"/>
  <c r="I249" i="15"/>
  <c r="I258" i="15" s="1"/>
  <c r="I257" i="15" s="1"/>
  <c r="I81" i="15" s="1"/>
  <c r="I142" i="15" s="1"/>
  <c r="I242" i="15"/>
  <c r="J237" i="15"/>
  <c r="J173" i="15"/>
  <c r="I178" i="15"/>
  <c r="I243" i="15" l="1"/>
  <c r="J246" i="15"/>
  <c r="I251" i="15"/>
  <c r="J240" i="15"/>
  <c r="J176" i="15"/>
  <c r="J249" i="15" l="1"/>
  <c r="J258" i="15" s="1"/>
  <c r="J257" i="15" s="1"/>
  <c r="J81" i="15" s="1"/>
  <c r="J142" i="15" s="1"/>
  <c r="J242" i="15"/>
  <c r="J178" i="15"/>
  <c r="J243" i="15" l="1"/>
  <c r="J251" i="15"/>
  <c r="F28" i="15"/>
  <c r="G28" i="15"/>
  <c r="H28" i="15"/>
  <c r="I28" i="15"/>
  <c r="J28" i="15"/>
  <c r="F31" i="15"/>
  <c r="G31" i="15"/>
  <c r="H31" i="15"/>
  <c r="I31" i="15"/>
  <c r="J31" i="15"/>
  <c r="F33" i="15"/>
  <c r="G33" i="15"/>
  <c r="H33" i="15"/>
  <c r="I33" i="15"/>
  <c r="J33" i="15"/>
  <c r="F35" i="15"/>
  <c r="G35" i="15"/>
  <c r="H35" i="15"/>
  <c r="I35" i="15"/>
  <c r="J35" i="15"/>
  <c r="F38" i="15"/>
  <c r="G38" i="15"/>
  <c r="H38" i="15"/>
  <c r="I38" i="15"/>
  <c r="J38" i="15"/>
  <c r="F39" i="15"/>
  <c r="G39" i="15"/>
  <c r="H39" i="15"/>
  <c r="I39" i="15"/>
  <c r="J39" i="15"/>
  <c r="F47" i="15"/>
  <c r="G47" i="15"/>
  <c r="H47" i="15"/>
  <c r="I47" i="15"/>
  <c r="J47" i="15"/>
  <c r="F52" i="15"/>
  <c r="G52" i="15"/>
  <c r="H52" i="15"/>
  <c r="I52" i="15"/>
  <c r="J52" i="15"/>
  <c r="F57" i="15"/>
  <c r="G57" i="15"/>
  <c r="H57" i="15"/>
  <c r="I57" i="15"/>
  <c r="J57" i="15"/>
  <c r="F66" i="15"/>
  <c r="G66" i="15"/>
  <c r="H66" i="15"/>
  <c r="I66" i="15"/>
  <c r="J66" i="15"/>
  <c r="F80" i="15"/>
  <c r="G80" i="15"/>
  <c r="H80" i="15"/>
  <c r="I80" i="15"/>
  <c r="J80" i="15"/>
  <c r="F85" i="15"/>
  <c r="G85" i="15"/>
  <c r="H85" i="15"/>
  <c r="I85" i="15"/>
  <c r="J85" i="15"/>
  <c r="F93" i="15"/>
  <c r="G93" i="15"/>
  <c r="H93" i="15"/>
  <c r="I93" i="15"/>
  <c r="J93" i="15"/>
  <c r="F95" i="15"/>
  <c r="G95" i="15"/>
  <c r="H95" i="15"/>
  <c r="I95" i="15"/>
  <c r="J95" i="15"/>
  <c r="F96" i="15"/>
  <c r="G96" i="15"/>
  <c r="H96" i="15"/>
  <c r="I96" i="15"/>
  <c r="J96" i="15"/>
  <c r="F111" i="15"/>
  <c r="G111" i="15"/>
  <c r="H111" i="15"/>
  <c r="I111" i="15"/>
  <c r="J111" i="15"/>
  <c r="F129" i="15"/>
  <c r="G129" i="15"/>
  <c r="H129" i="15"/>
  <c r="I129" i="15"/>
  <c r="J129" i="15"/>
  <c r="F140" i="15"/>
  <c r="G140" i="15"/>
  <c r="H140" i="15"/>
  <c r="I140" i="15"/>
  <c r="J140" i="15"/>
  <c r="F143" i="15"/>
  <c r="G143" i="15"/>
  <c r="H143" i="15"/>
  <c r="I143" i="15"/>
  <c r="J143" i="15"/>
  <c r="F144" i="15"/>
  <c r="G144" i="15"/>
  <c r="H144" i="15"/>
  <c r="I144" i="15"/>
  <c r="J144" i="15"/>
  <c r="F147" i="15"/>
  <c r="G147" i="15"/>
  <c r="H147" i="15"/>
  <c r="I147" i="15"/>
  <c r="J147" i="15"/>
  <c r="F149" i="15"/>
  <c r="G149" i="15"/>
  <c r="H149" i="15"/>
  <c r="I149" i="15"/>
  <c r="J149" i="15"/>
  <c r="G150" i="15"/>
  <c r="H150" i="15"/>
  <c r="I150" i="15"/>
  <c r="J150" i="15"/>
  <c r="F151" i="15"/>
  <c r="G151" i="15"/>
  <c r="H151" i="15"/>
  <c r="I151" i="15"/>
  <c r="J151" i="15"/>
  <c r="G160" i="15"/>
  <c r="H160" i="15"/>
  <c r="I160" i="15"/>
  <c r="J160" i="15"/>
  <c r="F161" i="15"/>
  <c r="G161" i="15"/>
  <c r="H161" i="15"/>
  <c r="I161" i="15"/>
  <c r="J161" i="15"/>
  <c r="F162" i="15"/>
  <c r="G162" i="15"/>
  <c r="H162" i="15"/>
  <c r="I162" i="15"/>
  <c r="J162" i="15"/>
  <c r="F164" i="15"/>
  <c r="G164" i="15"/>
  <c r="H164" i="15"/>
  <c r="I164" i="15"/>
  <c r="J164" i="15"/>
  <c r="F165" i="15"/>
  <c r="G165" i="15"/>
  <c r="H165" i="15"/>
  <c r="I165" i="15"/>
  <c r="J165" i="15"/>
  <c r="F168" i="15"/>
  <c r="G168" i="15"/>
  <c r="H168" i="15"/>
  <c r="I168" i="15"/>
  <c r="J168" i="15"/>
  <c r="F253" i="15"/>
  <c r="G253" i="15"/>
  <c r="H253" i="15"/>
  <c r="I253" i="15"/>
  <c r="J253" i="15"/>
  <c r="G274" i="15"/>
  <c r="H274" i="15"/>
  <c r="I274" i="15"/>
  <c r="J274" i="15"/>
  <c r="F275" i="15"/>
  <c r="G275" i="15"/>
  <c r="H275" i="15"/>
  <c r="I275" i="15"/>
  <c r="J275" i="15"/>
  <c r="F277" i="15"/>
  <c r="G277" i="15"/>
  <c r="H277" i="15"/>
  <c r="I277" i="15"/>
  <c r="J277" i="15"/>
  <c r="F279" i="15"/>
  <c r="G279" i="15"/>
  <c r="H279" i="15"/>
  <c r="I279" i="15"/>
  <c r="J279" i="15"/>
  <c r="F281" i="15"/>
  <c r="G281" i="15"/>
  <c r="H281" i="15"/>
  <c r="I281" i="15"/>
  <c r="J281" i="15"/>
  <c r="F284" i="15"/>
  <c r="G284" i="15"/>
  <c r="H284" i="15"/>
  <c r="I284" i="15"/>
  <c r="J284" i="15"/>
  <c r="F286" i="15"/>
  <c r="G286" i="15"/>
  <c r="H286" i="15"/>
  <c r="I286" i="15"/>
  <c r="J286" i="15"/>
  <c r="F288" i="15"/>
  <c r="G288" i="15"/>
  <c r="H288" i="15"/>
  <c r="I288" i="15"/>
  <c r="J288" i="15"/>
  <c r="F296" i="15"/>
  <c r="G296" i="15"/>
  <c r="H296" i="15"/>
  <c r="I296" i="15"/>
  <c r="J296" i="15"/>
  <c r="F298" i="15"/>
  <c r="G298" i="15"/>
  <c r="H298" i="15"/>
  <c r="I298" i="15"/>
  <c r="J298" i="15"/>
</calcChain>
</file>

<file path=xl/sharedStrings.xml><?xml version="1.0" encoding="utf-8"?>
<sst xmlns="http://schemas.openxmlformats.org/spreadsheetml/2006/main" count="343" uniqueCount="211">
  <si>
    <t>Growth (%)</t>
  </si>
  <si>
    <t>% of Sales</t>
  </si>
  <si>
    <t>Gross Profit</t>
  </si>
  <si>
    <t>Interest Expense</t>
  </si>
  <si>
    <t>Tax Rate</t>
  </si>
  <si>
    <t>Net Income</t>
  </si>
  <si>
    <t>EBITDA</t>
  </si>
  <si>
    <t>Current Assets</t>
  </si>
  <si>
    <t>Cash</t>
  </si>
  <si>
    <t>Accounts Receivable</t>
  </si>
  <si>
    <t>Total Current Assets</t>
  </si>
  <si>
    <t>TOTAL ASSETS</t>
  </si>
  <si>
    <t>Current Liabilities</t>
  </si>
  <si>
    <t>Long Term Liabilities</t>
  </si>
  <si>
    <t>TOTAL LIABILITIES</t>
  </si>
  <si>
    <t>TOTAL EQUITY</t>
  </si>
  <si>
    <t>TOTAL LIABILITIES &amp; EQUITY</t>
  </si>
  <si>
    <t>Check</t>
  </si>
  <si>
    <t>BALANCE SHEET ASSUMPTIONS</t>
  </si>
  <si>
    <t>Add Back Non-Cash Items</t>
  </si>
  <si>
    <t>Changes in Working Capital</t>
  </si>
  <si>
    <t>Net Cash Flow</t>
  </si>
  <si>
    <t>Beginning Cash Balance</t>
  </si>
  <si>
    <t>Ending Cash Balance</t>
  </si>
  <si>
    <t>Revenue</t>
  </si>
  <si>
    <t>Operating Income (EBIT)</t>
  </si>
  <si>
    <t>Accounts Payable</t>
  </si>
  <si>
    <t>Cost of Goods Sold</t>
  </si>
  <si>
    <t>Total Current Liabilities</t>
  </si>
  <si>
    <t>Fixed Assets</t>
  </si>
  <si>
    <t>CASH FLOW FROM OPERATING ACTIVITIES</t>
  </si>
  <si>
    <t>CASH FLOW FROM INVESTING ACTIVITIES</t>
  </si>
  <si>
    <t>Net Cash Provided by Operating Activities</t>
  </si>
  <si>
    <t>Net Cash Used in Investing Activities</t>
  </si>
  <si>
    <t>CASH FLOW FROM FINANCING ACTIVITIES</t>
  </si>
  <si>
    <t>NA</t>
  </si>
  <si>
    <t>NM</t>
  </si>
  <si>
    <t>PP&amp;E, Net of Accum. Depreciation</t>
  </si>
  <si>
    <t>INCOME STATEMENT</t>
  </si>
  <si>
    <t>BALANCE SHEET</t>
  </si>
  <si>
    <t>CASH FLOW STATEMENT</t>
  </si>
  <si>
    <t>Capital Expenditures - Purchase of PP&amp;E</t>
  </si>
  <si>
    <t>Long Term Debt</t>
  </si>
  <si>
    <t>DEBT SCHEDULE</t>
  </si>
  <si>
    <t>Cash Balance @ Beg of Year (End of Last Year)</t>
  </si>
  <si>
    <t>Plus: Free Cash Flow from Operations and Investing</t>
  </si>
  <si>
    <t>Less: Minimum Cash Balance</t>
  </si>
  <si>
    <t>Interest Rate on Line of Credit</t>
  </si>
  <si>
    <t>Interest Expense on Line of Credit</t>
  </si>
  <si>
    <t>Total Interest Expense</t>
  </si>
  <si>
    <t>Depreciation as % of Revenues</t>
  </si>
  <si>
    <t>PP&amp;E SCHEDULE</t>
  </si>
  <si>
    <t>Plus: Capital Expenditures</t>
  </si>
  <si>
    <t>Less: Depreciation</t>
  </si>
  <si>
    <t>Beg: PP&amp;E, Net of Accum. Depreciation</t>
  </si>
  <si>
    <t>End: PP&amp;E, Net of Accum. Depreciation</t>
  </si>
  <si>
    <t>Integrated Financial Statements</t>
  </si>
  <si>
    <t>Supporting Schedules</t>
  </si>
  <si>
    <t>Operating Expenses (SG&amp;A)</t>
  </si>
  <si>
    <t>Retained Earnings</t>
  </si>
  <si>
    <t>Common Stock</t>
  </si>
  <si>
    <t>Additional Paid In Capital</t>
  </si>
  <si>
    <t>Used To Project</t>
  </si>
  <si>
    <t>Total Cash Available or (Required) from L.O.C.</t>
  </si>
  <si>
    <t>Historical</t>
  </si>
  <si>
    <t>Projected</t>
  </si>
  <si>
    <t>Plus: Free Cash Flow from Financing (BEFORE L.O.C.)</t>
  </si>
  <si>
    <t>Revolving Credit Facility (Line of Credit)</t>
  </si>
  <si>
    <t>The Home Depot, Inc.</t>
  </si>
  <si>
    <t>amounts in millions, except per share data</t>
  </si>
  <si>
    <t>Depreciation &amp; Amortization (D&amp;A)</t>
  </si>
  <si>
    <t>Total Operating Expenses</t>
  </si>
  <si>
    <t>Interest and Investment Income</t>
  </si>
  <si>
    <t>Other</t>
  </si>
  <si>
    <t>Interest and Other, net</t>
  </si>
  <si>
    <t>Interest and Other (Income) Expense:</t>
  </si>
  <si>
    <t>Provision for Income Taxes</t>
  </si>
  <si>
    <t>Depreciation &amp; Amortization</t>
  </si>
  <si>
    <t>Merchandise Inventories</t>
  </si>
  <si>
    <t>Other Current Assets</t>
  </si>
  <si>
    <t>Notes Receivable</t>
  </si>
  <si>
    <t>Goodwill</t>
  </si>
  <si>
    <t>Other Assets</t>
  </si>
  <si>
    <t>Accrued Salaries and Related Expenses</t>
  </si>
  <si>
    <t>Sales Taxes Payable</t>
  </si>
  <si>
    <t>Deferred Revenue</t>
  </si>
  <si>
    <t>Income Taxes Payable</t>
  </si>
  <si>
    <t>Other Accrued Expenses</t>
  </si>
  <si>
    <t>Current Installments of Long-Term Debt</t>
  </si>
  <si>
    <t>Long Term Debt, Net of Current Installments</t>
  </si>
  <si>
    <t>Other Long-Term Liabilities</t>
  </si>
  <si>
    <t>Deferred Income Taxes</t>
  </si>
  <si>
    <t>Accumulated Other Comprehensive Income</t>
  </si>
  <si>
    <t>Treasury Stock</t>
  </si>
  <si>
    <t>Stock-Based Compensation Expense</t>
  </si>
  <si>
    <t>Proceeds from Sales of PP&amp;E</t>
  </si>
  <si>
    <t>Repurchases of Common Stock</t>
  </si>
  <si>
    <t>Cash Dividends Paid</t>
  </si>
  <si>
    <t>Other Financing Activities</t>
  </si>
  <si>
    <t>Beg: Equity Balance</t>
  </si>
  <si>
    <t>Option Proceeds</t>
  </si>
  <si>
    <t>End: Equity Balance</t>
  </si>
  <si>
    <t>Share Repurchase Assumptions</t>
  </si>
  <si>
    <t>Current Year EPS</t>
  </si>
  <si>
    <t>Assumed Current Year P/E Multiple</t>
  </si>
  <si>
    <t>Projected Share Price</t>
  </si>
  <si>
    <t>Shares Repurchased (millions)</t>
  </si>
  <si>
    <t>New Shares from Exercised Options</t>
  </si>
  <si>
    <t>Average Strike Price</t>
  </si>
  <si>
    <t>Dividend Assumptions</t>
  </si>
  <si>
    <t>Diluted Wtd Avg Shares (millions)</t>
  </si>
  <si>
    <t>Earnings Per Share</t>
  </si>
  <si>
    <t>Beg: Basic</t>
  </si>
  <si>
    <t>Shares Issued from Options</t>
  </si>
  <si>
    <t>Shares Repurchased</t>
  </si>
  <si>
    <t>End: Basic</t>
  </si>
  <si>
    <t>Average Basic Shares</t>
  </si>
  <si>
    <t>Dilutive Effects</t>
  </si>
  <si>
    <t>Average Diluted Shares</t>
  </si>
  <si>
    <t>SHARES OUTSTANDING SCHEDULE</t>
  </si>
  <si>
    <t>Merchandise Inventory Days</t>
  </si>
  <si>
    <t>COGS</t>
  </si>
  <si>
    <t>SG&amp;A</t>
  </si>
  <si>
    <t>Project With:</t>
  </si>
  <si>
    <t>COMMENTS</t>
  </si>
  <si>
    <t>PAGE # 10-K</t>
  </si>
  <si>
    <t xml:space="preserve">New Shares Issued from Options </t>
  </si>
  <si>
    <t>Shares Issued Under Employee Stock Plans</t>
  </si>
  <si>
    <t>10-K REFERENCE</t>
  </si>
  <si>
    <t>Weighted Average Exercise Price / Exercised</t>
  </si>
  <si>
    <t>Repurchases of Common Stock / Treasury Stock / Amount</t>
  </si>
  <si>
    <t>Repurchases of Common Stock / Treasury Stock /Shares</t>
  </si>
  <si>
    <t>Cash Dividends</t>
  </si>
  <si>
    <t xml:space="preserve">Historical: Shares Issued Under Employee Stock Plans </t>
  </si>
  <si>
    <t>Historical: Capital Expenditures</t>
  </si>
  <si>
    <t>F-1</t>
  </si>
  <si>
    <t>Less: Sales of PP&amp;E</t>
  </si>
  <si>
    <t>Repurchase of Common Stock</t>
  </si>
  <si>
    <t>Repurchase of Common Stock ($)</t>
  </si>
  <si>
    <t>Cash Dividend Payout Ratio</t>
  </si>
  <si>
    <t>Effects of Exchange Rates in Cash [Foreign Currency Adj.]</t>
  </si>
  <si>
    <t>Includes: Options Proceeds.</t>
  </si>
  <si>
    <t>Using</t>
  </si>
  <si>
    <t>DSO</t>
  </si>
  <si>
    <t>DIO</t>
  </si>
  <si>
    <t>% of Rev</t>
  </si>
  <si>
    <t>DPO</t>
  </si>
  <si>
    <t>Days</t>
  </si>
  <si>
    <t>DIO: Days Inventory Outstanding</t>
  </si>
  <si>
    <t>DSO: Days Sales Outstanding</t>
  </si>
  <si>
    <t>DPO: Days Payable Outstanding</t>
  </si>
  <si>
    <t>Goodwill Impairment</t>
  </si>
  <si>
    <t>Different reference on 10-K.</t>
  </si>
  <si>
    <t>Most recent historical amount carried forward.</t>
  </si>
  <si>
    <t>Use avg. strike price based upon strike price as of latest BS.</t>
  </si>
  <si>
    <t>Assumption for new shares issued.</t>
  </si>
  <si>
    <t>Look at repurchase program to determine if feasible.</t>
  </si>
  <si>
    <t>Historical data is helpful. Must also make sure it makes economic sense.</t>
  </si>
  <si>
    <t xml:space="preserve">Look at repurchase program to determine if feasible. </t>
  </si>
  <si>
    <t>Foreign Currency Translation Adjustments</t>
  </si>
  <si>
    <t>Earnings Before Taxes</t>
  </si>
  <si>
    <t>Net Cash Provided by (Used in) Finance Activities</t>
  </si>
  <si>
    <t>Pull from Income Statement.</t>
  </si>
  <si>
    <t>SG&amp;A as % of Sales</t>
  </si>
  <si>
    <t>Purchases of Investments / Businesses</t>
  </si>
  <si>
    <t>Proceeds from Sales of Investments / Businesses</t>
  </si>
  <si>
    <t xml:space="preserve">You will see many names: Revolver / Credity Facility / LOC / etc. </t>
  </si>
  <si>
    <t>Calculated below.</t>
  </si>
  <si>
    <t>Forecast at zero.</t>
  </si>
  <si>
    <t>Look up historical values.</t>
  </si>
  <si>
    <t>This line item has many names: Revolver / LOC / etc.</t>
  </si>
  <si>
    <t>Straight line in first version.</t>
  </si>
  <si>
    <t>Small impact / not recurring.</t>
  </si>
  <si>
    <t>Small impact (keep constant or zero out).</t>
  </si>
  <si>
    <t>Use toggle to keep constant or link to schedule below.</t>
  </si>
  <si>
    <t xml:space="preserve">Current P/E (ttm). </t>
  </si>
  <si>
    <t>Weighted average common shares</t>
  </si>
  <si>
    <t>Effect of potentially dilutive securities: Stock Plans</t>
  </si>
  <si>
    <t>Beg. Balance</t>
  </si>
  <si>
    <t>Issuance</t>
  </si>
  <si>
    <t>Ending Balance</t>
  </si>
  <si>
    <t>Interest Rate</t>
  </si>
  <si>
    <t>5.25% Notes due December 16, 2013</t>
  </si>
  <si>
    <t>5.40% Notes due March 1, 2016</t>
  </si>
  <si>
    <t>3.95% Notes due September 15, 2020</t>
  </si>
  <si>
    <t>4.40% Notes due April 1, 2021</t>
  </si>
  <si>
    <t>5.875% Notes due December 16, 2036</t>
  </si>
  <si>
    <t>5.95% Notes due April 1, 2041</t>
  </si>
  <si>
    <t>Capital Leases and Other</t>
  </si>
  <si>
    <t>Total Long Term Debt</t>
  </si>
  <si>
    <t>5.40% Notes due September 15, 2040</t>
  </si>
  <si>
    <t>(Repayment of Principal)</t>
  </si>
  <si>
    <t>New Notes</t>
  </si>
  <si>
    <t>Balance Sheet Links</t>
  </si>
  <si>
    <t xml:space="preserve">Many publicly traded companies are attempting to maintain a certain capital </t>
  </si>
  <si>
    <t>additional debt as older tranches are repaid.</t>
  </si>
  <si>
    <t>structure. Consequently, it should be assumed that the company will issue</t>
  </si>
  <si>
    <t>ON</t>
  </si>
  <si>
    <t>Operating Profit Margin (%)</t>
  </si>
  <si>
    <t>Net Profit Margin (%)</t>
  </si>
  <si>
    <t>EBITDA Margin (%)</t>
  </si>
  <si>
    <t>Total Payments for Capital Lease (Principal and Interest)</t>
  </si>
  <si>
    <t>STOCKHOLDERS' EQUITY SCHEDULE</t>
  </si>
  <si>
    <t>ASimpleModel.com</t>
  </si>
  <si>
    <t>LINK</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</si>
  <si>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</si>
  <si>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Three Statement Model</t>
  </si>
  <si>
    <t>Home Depot</t>
  </si>
  <si>
    <t>Home Depot Three Statement Model</t>
  </si>
  <si>
    <t>Integrating Financial Statements Video Series</t>
  </si>
  <si>
    <t>Video Instruction for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</si>
</sst>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quot;x &quot;"/>
    <numFmt numFmtId="167" formatCode="_(* #,##0.0_);_(* \(#,##0.0\);_(* &quot;-&quot;_);_(@_)"/>
    <numFmt numFmtId="168" formatCode="_(* #,##0_);[Red]_(* \(#,##0\);_(* &quot;-&quot;_);_(@_)"/>
  </numFmts>
  <fonts count="29" x14ac:knownFonts="1">
    <font>
      <sz val="8"/>
      <color theme="1"/>
      <name val="Arial"/>
      <family val="2"/>
    </font>
    <font>
      <sz val="11"/>
      <color theme="1"/>
      <name val="Calibri"/>
      <family val="2"/>
      <scheme val="minor"/>
    </font>
    <font>
      <i/>
      <sz val="8"/>
      <color theme="1"/>
      <name val="Arial"/>
      <family val="2"/>
    </font>
    <font>
      <b/>
      <sz val="8"/>
      <color theme="1"/>
      <name val="Arial"/>
      <family val="2"/>
    </font>
    <font>
      <b/>
      <sz val="8"/>
      <name val="Arial"/>
      <family val="2"/>
    </font>
    <font>
      <sz val="8"/>
      <name val="Arial"/>
      <family val="2"/>
    </font>
    <font>
      <i/>
      <sz val="8"/>
      <name val="Arial"/>
      <family val="2"/>
    </font>
    <font>
      <b/>
      <sz val="8"/>
      <color theme="4"/>
      <name val="Arial"/>
      <family val="2"/>
    </font>
    <font>
      <sz val="8"/>
      <color theme="4"/>
      <name val="Arial"/>
      <family val="2"/>
    </font>
    <font>
      <i/>
      <sz val="7"/>
      <color theme="1"/>
      <name val="Arial"/>
      <family val="2"/>
    </font>
    <font>
      <b/>
      <sz val="8"/>
      <color theme="0"/>
      <name val="Arial"/>
      <family val="2"/>
    </font>
    <font>
      <b/>
      <sz val="10"/>
      <color theme="1"/>
      <name val="Arial"/>
      <family val="2"/>
    </font>
    <font>
      <sz val="8"/>
      <color rgb="FF3333CC"/>
      <name val="Arial"/>
      <family val="2"/>
    </font>
    <font>
      <i/>
      <sz val="8"/>
      <color rgb="FF3333CC"/>
      <name val="Arial"/>
      <family val="2"/>
    </font>
    <font>
      <sz val="16"/>
      <name val="Arial"/>
      <family val="2"/>
    </font>
    <font>
      <b/>
      <sz val="14"/>
      <color theme="1"/>
      <name val="Arial"/>
      <family val="2"/>
    </font>
    <font>
      <b/>
      <sz val="10"/>
      <color rgb="FF3333CC"/>
      <name val="Arial"/>
      <family val="2"/>
    </font>
    <font>
      <i/>
      <sz val="7"/>
      <name val="Arial"/>
      <family val="2"/>
    </font>
    <font>
      <i/>
      <sz val="6"/>
      <color theme="1"/>
      <name val="Arial"/>
      <family val="2"/>
    </font>
    <font>
      <b/>
      <sz val="8"/>
      <color rgb="FF0033CC"/>
      <name val="Arial"/>
      <family val="2"/>
    </font>
    <font>
      <sz val="8"/>
      <color rgb="FF0033CC"/>
      <name val="Arial"/>
      <family val="2"/>
    </font>
    <font>
      <b/>
      <i/>
      <sz val="8"/>
      <color rgb="FF3333CC"/>
      <name val="Arial"/>
      <family val="2"/>
    </font>
    <font>
      <u/>
      <sz val="8"/>
      <color theme="10"/>
      <name val="Arial"/>
      <family val="2"/>
    </font>
    <font>
      <sz val="26"/>
      <color theme="3"/>
      <name val="Calibri"/>
      <family val="2"/>
      <scheme val="minor"/>
    </font>
    <font>
      <sz val="20"/>
      <color theme="3"/>
      <name val="Calibri"/>
      <family val="2"/>
      <scheme val="minor"/>
    </font>
    <font>
      <sz val="10"/>
      <color theme="3"/>
      <name val="Calibri"/>
      <family val="2"/>
      <scheme val="minor"/>
    </font>
    <font>
      <u/>
      <sz val="11"/>
      <color theme="10"/>
      <name val="Calibri"/>
      <family val="2"/>
      <scheme val="minor"/>
    </font>
    <font>
      <sz val="10"/>
      <color theme="1"/>
      <name val="Calibri"/>
      <family val="2"/>
      <scheme val="minor"/>
    </font>
    <font>
      <u/>
      <sz val="9"/>
      <color theme="10"/>
      <name val="Arial"/>
      <family val="2"/>
    </font>
  </fonts>
  <fills count="13">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59999389629810485"/>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2" fillId="0" borderId="0" applyNumberFormat="0" applyFill="0" applyBorder="0" applyAlignment="0" applyProtection="0"/>
    <xf numFmtId="0" fontId="1" fillId="0" borderId="0"/>
    <xf numFmtId="0" fontId="26" fillId="0" borderId="0" applyNumberFormat="0" applyFill="0" applyBorder="0" applyAlignment="0" applyProtection="0"/>
  </cellStyleXfs>
  <cellXfs count="214">
    <xf numFmtId="0" fontId="0" fillId="0" borderId="0" xfId="0"/>
    <xf numFmtId="0" fontId="0" fillId="0" borderId="0" xfId="0" applyAlignment="1">
      <alignment horizontal="left" indent="1"/>
    </xf>
    <xf numFmtId="0" fontId="2" fillId="0" borderId="0" xfId="0" applyFont="1" applyAlignment="1">
      <alignment horizontal="left" indent="1"/>
    </xf>
    <xf numFmtId="0" fontId="2" fillId="0" borderId="0" xfId="0" applyFont="1"/>
    <xf numFmtId="0" fontId="3" fillId="0" borderId="0" xfId="0" applyFont="1"/>
    <xf numFmtId="0" fontId="3" fillId="0" borderId="0" xfId="0" applyFont="1" applyAlignment="1">
      <alignment horizontal="left" indent="1"/>
    </xf>
    <xf numFmtId="0" fontId="0" fillId="0" borderId="0" xfId="0" applyFill="1"/>
    <xf numFmtId="0" fontId="3" fillId="0" borderId="0" xfId="0" applyFont="1" applyFill="1" applyAlignment="1">
      <alignment horizontal="center"/>
    </xf>
    <xf numFmtId="38" fontId="3" fillId="0" borderId="0" xfId="0" applyNumberFormat="1" applyFont="1"/>
    <xf numFmtId="38" fontId="0" fillId="0" borderId="0" xfId="0" applyNumberFormat="1"/>
    <xf numFmtId="38" fontId="7" fillId="0" borderId="0" xfId="0" applyNumberFormat="1" applyFont="1"/>
    <xf numFmtId="38" fontId="8" fillId="0" borderId="0" xfId="0" applyNumberFormat="1" applyFont="1"/>
    <xf numFmtId="9" fontId="6" fillId="0" borderId="0" xfId="0" applyNumberFormat="1" applyFont="1" applyAlignment="1">
      <alignment horizontal="right"/>
    </xf>
    <xf numFmtId="164" fontId="6" fillId="0" borderId="0" xfId="0" applyNumberFormat="1" applyFont="1"/>
    <xf numFmtId="0" fontId="9" fillId="0" borderId="0" xfId="0" applyFont="1" applyFill="1"/>
    <xf numFmtId="0" fontId="3" fillId="0" borderId="1" xfId="0" applyFont="1" applyBorder="1" applyAlignment="1">
      <alignment horizontal="left" indent="1"/>
    </xf>
    <xf numFmtId="0" fontId="3" fillId="0" borderId="1" xfId="0" applyFont="1" applyBorder="1"/>
    <xf numFmtId="0" fontId="0" fillId="0" borderId="0" xfId="0" applyAlignment="1">
      <alignment horizontal="left" indent="2"/>
    </xf>
    <xf numFmtId="164" fontId="2" fillId="0" borderId="0" xfId="0" applyNumberFormat="1" applyFont="1"/>
    <xf numFmtId="0" fontId="9" fillId="0" borderId="0" xfId="0" applyFont="1"/>
    <xf numFmtId="38" fontId="0" fillId="0" borderId="0" xfId="0" applyNumberFormat="1" applyFont="1"/>
    <xf numFmtId="0" fontId="0" fillId="0" borderId="1" xfId="0" applyBorder="1"/>
    <xf numFmtId="0" fontId="3" fillId="0" borderId="0" xfId="0" applyFont="1" applyAlignment="1">
      <alignment horizontal="left" indent="2"/>
    </xf>
    <xf numFmtId="0" fontId="0" fillId="0" borderId="0" xfId="0" applyBorder="1"/>
    <xf numFmtId="0" fontId="3" fillId="0" borderId="0" xfId="0" applyFont="1" applyBorder="1"/>
    <xf numFmtId="0" fontId="0" fillId="0" borderId="0" xfId="0" applyBorder="1" applyAlignment="1">
      <alignment horizontal="left" indent="2"/>
    </xf>
    <xf numFmtId="0" fontId="0" fillId="0" borderId="2" xfId="0" applyBorder="1"/>
    <xf numFmtId="0" fontId="0" fillId="0" borderId="3" xfId="0" applyBorder="1"/>
    <xf numFmtId="38" fontId="3" fillId="0" borderId="0" xfId="0" applyNumberFormat="1" applyFont="1" applyBorder="1"/>
    <xf numFmtId="38" fontId="3" fillId="0" borderId="3" xfId="0" applyNumberFormat="1" applyFont="1" applyBorder="1"/>
    <xf numFmtId="0" fontId="3" fillId="0" borderId="3" xfId="0" applyFont="1" applyBorder="1"/>
    <xf numFmtId="0" fontId="0" fillId="0" borderId="0" xfId="0" applyAlignment="1">
      <alignment horizontal="left"/>
    </xf>
    <xf numFmtId="0" fontId="3" fillId="0" borderId="0" xfId="0" applyFont="1" applyFill="1"/>
    <xf numFmtId="0" fontId="11" fillId="0" borderId="0" xfId="0" applyFont="1" applyFill="1"/>
    <xf numFmtId="0" fontId="10" fillId="2" borderId="0" xfId="0" applyFont="1" applyFill="1"/>
    <xf numFmtId="0" fontId="10" fillId="2" borderId="0" xfId="0" applyFont="1" applyFill="1" applyAlignment="1">
      <alignment horizontal="center"/>
    </xf>
    <xf numFmtId="38" fontId="12" fillId="0" borderId="0" xfId="0" applyNumberFormat="1" applyFont="1"/>
    <xf numFmtId="0" fontId="14" fillId="0" borderId="0" xfId="0" applyFont="1" applyFill="1"/>
    <xf numFmtId="0" fontId="15" fillId="0" borderId="0" xfId="0" applyFont="1" applyFill="1"/>
    <xf numFmtId="10" fontId="2" fillId="0" borderId="0" xfId="0" applyNumberFormat="1" applyFont="1"/>
    <xf numFmtId="0" fontId="10" fillId="0" borderId="0" xfId="0" applyFont="1" applyFill="1" applyAlignment="1">
      <alignment horizontal="center"/>
    </xf>
    <xf numFmtId="0" fontId="3" fillId="0" borderId="1" xfId="0" applyFont="1" applyBorder="1" applyAlignment="1">
      <alignment horizontal="left" indent="3"/>
    </xf>
    <xf numFmtId="0" fontId="3" fillId="0" borderId="0" xfId="0" applyFont="1" applyBorder="1" applyAlignment="1">
      <alignment horizontal="left" indent="3"/>
    </xf>
    <xf numFmtId="0" fontId="9" fillId="0" borderId="0" xfId="0" applyFont="1" applyAlignment="1">
      <alignment horizontal="left" indent="1"/>
    </xf>
    <xf numFmtId="165" fontId="4" fillId="0" borderId="0" xfId="0" applyNumberFormat="1" applyFont="1"/>
    <xf numFmtId="0" fontId="0" fillId="0" borderId="0" xfId="0" applyFont="1" applyAlignment="1">
      <alignment horizontal="left" indent="1"/>
    </xf>
    <xf numFmtId="0" fontId="18" fillId="0" borderId="0" xfId="0" applyFont="1" applyAlignment="1">
      <alignment horizontal="center"/>
    </xf>
    <xf numFmtId="164" fontId="6" fillId="0" borderId="4" xfId="0" applyNumberFormat="1" applyFont="1" applyBorder="1"/>
    <xf numFmtId="38" fontId="8" fillId="0" borderId="4" xfId="0" applyNumberFormat="1" applyFont="1" applyBorder="1"/>
    <xf numFmtId="9" fontId="6" fillId="0" borderId="4" xfId="0" applyNumberFormat="1" applyFont="1" applyBorder="1" applyAlignment="1">
      <alignment horizontal="right"/>
    </xf>
    <xf numFmtId="0" fontId="0" fillId="0" borderId="4" xfId="0" applyBorder="1"/>
    <xf numFmtId="38" fontId="7" fillId="0" borderId="4" xfId="0" applyNumberFormat="1" applyFont="1" applyBorder="1"/>
    <xf numFmtId="164" fontId="13" fillId="4" borderId="0" xfId="0" applyNumberFormat="1" applyFont="1" applyFill="1"/>
    <xf numFmtId="164" fontId="12" fillId="4" borderId="0" xfId="0" applyNumberFormat="1" applyFont="1" applyFill="1"/>
    <xf numFmtId="0" fontId="3" fillId="0" borderId="0" xfId="0" applyFont="1" applyFill="1" applyAlignment="1">
      <alignment horizontal="left" indent="1"/>
    </xf>
    <xf numFmtId="0" fontId="0" fillId="0" borderId="0" xfId="0" applyFill="1" applyBorder="1" applyAlignment="1">
      <alignment horizontal="left" indent="2"/>
    </xf>
    <xf numFmtId="38" fontId="0" fillId="0" borderId="0" xfId="0" applyNumberFormat="1" applyFill="1"/>
    <xf numFmtId="0" fontId="0" fillId="0" borderId="0" xfId="0" applyFill="1" applyAlignment="1">
      <alignment horizontal="left" indent="1"/>
    </xf>
    <xf numFmtId="0" fontId="0" fillId="0" borderId="0" xfId="0" applyFill="1" applyAlignment="1">
      <alignment horizontal="left" indent="2"/>
    </xf>
    <xf numFmtId="0" fontId="16" fillId="4" borderId="0" xfId="0" applyFont="1" applyFill="1"/>
    <xf numFmtId="0" fontId="21" fillId="4" borderId="0" xfId="0" applyFont="1" applyFill="1"/>
    <xf numFmtId="0" fontId="3" fillId="0" borderId="0" xfId="0" applyFont="1" applyFill="1" applyBorder="1"/>
    <xf numFmtId="38" fontId="4" fillId="0" borderId="0" xfId="0" applyNumberFormat="1" applyFont="1" applyFill="1" applyBorder="1"/>
    <xf numFmtId="38" fontId="4" fillId="0" borderId="4" xfId="0" applyNumberFormat="1" applyFont="1" applyFill="1" applyBorder="1"/>
    <xf numFmtId="165" fontId="4" fillId="0" borderId="0" xfId="0" applyNumberFormat="1" applyFont="1" applyFill="1"/>
    <xf numFmtId="0" fontId="0" fillId="0" borderId="0" xfId="0" applyFont="1" applyFill="1" applyBorder="1"/>
    <xf numFmtId="44" fontId="5" fillId="0" borderId="0" xfId="0" applyNumberFormat="1" applyFont="1" applyFill="1" applyBorder="1"/>
    <xf numFmtId="44" fontId="5" fillId="0" borderId="4" xfId="0" applyNumberFormat="1" applyFont="1" applyFill="1" applyBorder="1"/>
    <xf numFmtId="44" fontId="0" fillId="0" borderId="0" xfId="0" applyNumberFormat="1" applyFont="1"/>
    <xf numFmtId="166" fontId="20" fillId="4" borderId="0" xfId="0" applyNumberFormat="1" applyFont="1" applyFill="1"/>
    <xf numFmtId="164" fontId="0" fillId="0" borderId="0" xfId="0" applyNumberFormat="1"/>
    <xf numFmtId="41" fontId="0" fillId="0" borderId="0" xfId="0" applyNumberFormat="1" applyFont="1"/>
    <xf numFmtId="41" fontId="12" fillId="4" borderId="0" xfId="0" applyNumberFormat="1" applyFont="1" applyFill="1"/>
    <xf numFmtId="41" fontId="0" fillId="0" borderId="1" xfId="0" applyNumberFormat="1" applyFont="1" applyBorder="1"/>
    <xf numFmtId="41" fontId="0" fillId="0" borderId="0" xfId="0" applyNumberFormat="1"/>
    <xf numFmtId="41" fontId="3" fillId="0" borderId="0" xfId="0" applyNumberFormat="1" applyFont="1"/>
    <xf numFmtId="41" fontId="3" fillId="0" borderId="0" xfId="0" applyNumberFormat="1" applyFont="1" applyBorder="1"/>
    <xf numFmtId="41" fontId="3" fillId="0" borderId="3" xfId="0" applyNumberFormat="1" applyFont="1" applyBorder="1"/>
    <xf numFmtId="41" fontId="3" fillId="0" borderId="1" xfId="0" applyNumberFormat="1" applyFont="1" applyBorder="1"/>
    <xf numFmtId="41" fontId="0" fillId="0" borderId="2" xfId="0" applyNumberFormat="1" applyBorder="1"/>
    <xf numFmtId="41" fontId="0" fillId="0" borderId="3" xfId="0" applyNumberFormat="1" applyBorder="1"/>
    <xf numFmtId="41" fontId="20" fillId="4" borderId="0" xfId="0" applyNumberFormat="1" applyFont="1" applyFill="1"/>
    <xf numFmtId="41" fontId="20" fillId="4" borderId="4" xfId="0" applyNumberFormat="1" applyFont="1" applyFill="1" applyBorder="1"/>
    <xf numFmtId="41" fontId="5" fillId="0" borderId="0" xfId="0" applyNumberFormat="1" applyFont="1"/>
    <xf numFmtId="41" fontId="20" fillId="0" borderId="0" xfId="0" applyNumberFormat="1" applyFont="1" applyFill="1"/>
    <xf numFmtId="41" fontId="20" fillId="0" borderId="4" xfId="0" applyNumberFormat="1" applyFont="1" applyFill="1" applyBorder="1"/>
    <xf numFmtId="41" fontId="0" fillId="0" borderId="0" xfId="0" applyNumberFormat="1" applyFill="1"/>
    <xf numFmtId="41" fontId="4" fillId="0" borderId="1" xfId="0" applyNumberFormat="1" applyFont="1" applyBorder="1"/>
    <xf numFmtId="41" fontId="4" fillId="0" borderId="5" xfId="0" applyNumberFormat="1" applyFont="1" applyBorder="1"/>
    <xf numFmtId="41" fontId="7" fillId="0" borderId="0" xfId="0" applyNumberFormat="1" applyFont="1"/>
    <xf numFmtId="41" fontId="7" fillId="0" borderId="4" xfId="0" applyNumberFormat="1" applyFont="1" applyBorder="1"/>
    <xf numFmtId="41" fontId="4" fillId="0" borderId="0" xfId="0" applyNumberFormat="1" applyFont="1"/>
    <xf numFmtId="41" fontId="4" fillId="0" borderId="4" xfId="0" applyNumberFormat="1" applyFont="1" applyBorder="1"/>
    <xf numFmtId="41" fontId="20" fillId="4" borderId="0" xfId="0" applyNumberFormat="1" applyFont="1" applyFill="1" applyBorder="1"/>
    <xf numFmtId="41" fontId="8" fillId="0" borderId="0" xfId="0" applyNumberFormat="1" applyFont="1"/>
    <xf numFmtId="41" fontId="8" fillId="0" borderId="4" xfId="0" applyNumberFormat="1" applyFont="1" applyBorder="1"/>
    <xf numFmtId="41" fontId="4" fillId="0" borderId="0" xfId="0" applyNumberFormat="1" applyFont="1" applyBorder="1"/>
    <xf numFmtId="41" fontId="19" fillId="0" borderId="0" xfId="0" applyNumberFormat="1" applyFont="1" applyFill="1"/>
    <xf numFmtId="41" fontId="19" fillId="0" borderId="4" xfId="0" applyNumberFormat="1" applyFont="1" applyFill="1" applyBorder="1"/>
    <xf numFmtId="41" fontId="3" fillId="0" borderId="0" xfId="0" applyNumberFormat="1" applyFont="1" applyFill="1"/>
    <xf numFmtId="41" fontId="4" fillId="0" borderId="1" xfId="0" applyNumberFormat="1" applyFont="1" applyFill="1" applyBorder="1"/>
    <xf numFmtId="41" fontId="4" fillId="0" borderId="5" xfId="0" applyNumberFormat="1" applyFont="1" applyFill="1" applyBorder="1"/>
    <xf numFmtId="41" fontId="3" fillId="0" borderId="1" xfId="0" applyNumberFormat="1" applyFont="1" applyFill="1" applyBorder="1"/>
    <xf numFmtId="41" fontId="5" fillId="0" borderId="4" xfId="0" applyNumberFormat="1" applyFont="1" applyBorder="1"/>
    <xf numFmtId="41" fontId="4" fillId="0" borderId="0" xfId="0" applyNumberFormat="1" applyFont="1" applyFill="1"/>
    <xf numFmtId="41" fontId="19" fillId="4" borderId="0" xfId="0" applyNumberFormat="1" applyFont="1" applyFill="1"/>
    <xf numFmtId="41" fontId="19" fillId="4" borderId="4" xfId="0" applyNumberFormat="1" applyFont="1" applyFill="1" applyBorder="1"/>
    <xf numFmtId="41" fontId="3" fillId="0" borderId="0" xfId="0" applyNumberFormat="1" applyFont="1" applyFill="1" applyAlignment="1">
      <alignment horizontal="center"/>
    </xf>
    <xf numFmtId="41" fontId="3" fillId="0" borderId="4" xfId="0" applyNumberFormat="1" applyFont="1" applyFill="1" applyBorder="1" applyAlignment="1">
      <alignment horizontal="center"/>
    </xf>
    <xf numFmtId="164" fontId="20" fillId="4" borderId="0" xfId="0" applyNumberFormat="1" applyFont="1" applyFill="1"/>
    <xf numFmtId="43" fontId="0" fillId="0" borderId="0" xfId="0" applyNumberFormat="1"/>
    <xf numFmtId="41" fontId="5" fillId="0" borderId="0" xfId="0" applyNumberFormat="1" applyFont="1" applyFill="1"/>
    <xf numFmtId="41" fontId="0" fillId="0" borderId="1" xfId="0" applyNumberFormat="1" applyBorder="1"/>
    <xf numFmtId="165" fontId="5" fillId="0" borderId="0" xfId="0" applyNumberFormat="1" applyFont="1"/>
    <xf numFmtId="165" fontId="5" fillId="0" borderId="0" xfId="0" applyNumberFormat="1" applyFont="1" applyFill="1"/>
    <xf numFmtId="0" fontId="0" fillId="0" borderId="0" xfId="0" applyAlignment="1">
      <alignment horizontal="center"/>
    </xf>
    <xf numFmtId="0" fontId="0" fillId="0" borderId="0" xfId="0" applyFill="1" applyAlignment="1">
      <alignment horizontal="center"/>
    </xf>
    <xf numFmtId="0" fontId="9" fillId="0" borderId="0" xfId="0" applyFont="1" applyAlignment="1">
      <alignment horizontal="center"/>
    </xf>
    <xf numFmtId="167" fontId="12" fillId="4" borderId="0" xfId="0" applyNumberFormat="1" applyFont="1" applyFill="1"/>
    <xf numFmtId="44" fontId="12" fillId="4" borderId="0" xfId="0" applyNumberFormat="1" applyFont="1" applyFill="1"/>
    <xf numFmtId="0" fontId="0" fillId="0" borderId="1" xfId="0" applyBorder="1" applyAlignment="1">
      <alignment horizontal="left" indent="1"/>
    </xf>
    <xf numFmtId="41" fontId="0" fillId="0" borderId="1" xfId="0" applyNumberFormat="1" applyFont="1" applyFill="1" applyBorder="1"/>
    <xf numFmtId="41" fontId="12" fillId="4" borderId="1" xfId="0" applyNumberFormat="1" applyFont="1" applyFill="1" applyBorder="1"/>
    <xf numFmtId="0" fontId="0" fillId="5" borderId="0" xfId="0" applyFill="1"/>
    <xf numFmtId="0" fontId="3" fillId="5" borderId="0" xfId="0" applyFont="1" applyFill="1"/>
    <xf numFmtId="0" fontId="0" fillId="5" borderId="0" xfId="0" applyFont="1" applyFill="1" applyAlignment="1">
      <alignment horizontal="center"/>
    </xf>
    <xf numFmtId="38" fontId="7" fillId="5" borderId="0" xfId="0" applyNumberFormat="1" applyFont="1" applyFill="1"/>
    <xf numFmtId="38" fontId="7" fillId="5" borderId="4" xfId="0" applyNumberFormat="1" applyFont="1" applyFill="1" applyBorder="1"/>
    <xf numFmtId="0" fontId="0" fillId="5" borderId="0" xfId="0" applyFill="1" applyAlignment="1">
      <alignment horizontal="left" indent="1"/>
    </xf>
    <xf numFmtId="0" fontId="2" fillId="5" borderId="0" xfId="0" applyFont="1" applyFill="1" applyAlignment="1">
      <alignment horizontal="center"/>
    </xf>
    <xf numFmtId="165" fontId="5" fillId="5" borderId="0" xfId="0" applyNumberFormat="1" applyFont="1" applyFill="1"/>
    <xf numFmtId="165" fontId="5" fillId="5" borderId="4" xfId="0" applyNumberFormat="1" applyFont="1" applyFill="1" applyBorder="1"/>
    <xf numFmtId="165" fontId="0" fillId="5" borderId="0" xfId="0" applyNumberFormat="1" applyFont="1" applyFill="1"/>
    <xf numFmtId="41" fontId="5" fillId="5" borderId="0" xfId="0" applyNumberFormat="1" applyFont="1" applyFill="1"/>
    <xf numFmtId="41" fontId="5" fillId="5" borderId="4" xfId="0" applyNumberFormat="1" applyFont="1" applyFill="1" applyBorder="1"/>
    <xf numFmtId="41" fontId="0" fillId="5" borderId="0" xfId="0" applyNumberFormat="1" applyFont="1" applyFill="1"/>
    <xf numFmtId="0" fontId="3" fillId="5" borderId="1" xfId="0" applyFont="1" applyFill="1" applyBorder="1"/>
    <xf numFmtId="41" fontId="4" fillId="5" borderId="1" xfId="0" applyNumberFormat="1" applyFont="1" applyFill="1" applyBorder="1"/>
    <xf numFmtId="41" fontId="4" fillId="5" borderId="5" xfId="0" applyNumberFormat="1" applyFont="1" applyFill="1" applyBorder="1"/>
    <xf numFmtId="0" fontId="0" fillId="0" borderId="1" xfId="0" applyBorder="1" applyAlignment="1">
      <alignment horizontal="left" indent="2"/>
    </xf>
    <xf numFmtId="38" fontId="3" fillId="0" borderId="1" xfId="0" applyNumberFormat="1" applyFont="1" applyBorder="1"/>
    <xf numFmtId="0" fontId="3" fillId="0" borderId="0" xfId="0" applyFont="1" applyAlignment="1">
      <alignment horizontal="left"/>
    </xf>
    <xf numFmtId="0" fontId="20" fillId="4" borderId="6" xfId="0" applyFont="1" applyFill="1" applyBorder="1" applyAlignment="1">
      <alignment horizontal="center"/>
    </xf>
    <xf numFmtId="41" fontId="0" fillId="0" borderId="0" xfId="0" applyNumberFormat="1" applyFont="1" applyFill="1"/>
    <xf numFmtId="41" fontId="5" fillId="0" borderId="0" xfId="0" applyNumberFormat="1" applyFont="1" applyFill="1" applyBorder="1"/>
    <xf numFmtId="41" fontId="0" fillId="5" borderId="0" xfId="0" applyNumberFormat="1" applyFill="1"/>
    <xf numFmtId="0" fontId="0" fillId="0" borderId="0" xfId="0" applyFont="1" applyBorder="1" applyAlignment="1">
      <alignment horizontal="left" indent="1"/>
    </xf>
    <xf numFmtId="41" fontId="0" fillId="0" borderId="0" xfId="0" applyNumberFormat="1" applyFont="1" applyBorder="1"/>
    <xf numFmtId="0" fontId="3" fillId="0" borderId="2" xfId="0" applyFont="1" applyBorder="1"/>
    <xf numFmtId="41" fontId="3" fillId="0" borderId="2" xfId="0" applyNumberFormat="1" applyFont="1" applyBorder="1"/>
    <xf numFmtId="38" fontId="2" fillId="5" borderId="0" xfId="0" applyNumberFormat="1" applyFont="1" applyFill="1" applyAlignment="1">
      <alignment horizontal="right"/>
    </xf>
    <xf numFmtId="38" fontId="2" fillId="5" borderId="0" xfId="0" applyNumberFormat="1" applyFont="1" applyFill="1" applyBorder="1" applyAlignment="1">
      <alignment horizontal="right"/>
    </xf>
    <xf numFmtId="38" fontId="0" fillId="5" borderId="0" xfId="0" applyNumberFormat="1" applyFont="1" applyFill="1"/>
    <xf numFmtId="38" fontId="8" fillId="5" borderId="0" xfId="0" applyNumberFormat="1" applyFont="1" applyFill="1"/>
    <xf numFmtId="10" fontId="2" fillId="5" borderId="0" xfId="0" applyNumberFormat="1" applyFont="1" applyFill="1"/>
    <xf numFmtId="41" fontId="12" fillId="5" borderId="0" xfId="0" applyNumberFormat="1" applyFont="1" applyFill="1"/>
    <xf numFmtId="164" fontId="5" fillId="5" borderId="0" xfId="0" applyNumberFormat="1" applyFont="1" applyFill="1"/>
    <xf numFmtId="164" fontId="0" fillId="5" borderId="0" xfId="0" applyNumberFormat="1" applyFont="1" applyFill="1"/>
    <xf numFmtId="164" fontId="5" fillId="5" borderId="4" xfId="0" applyNumberFormat="1" applyFont="1" applyFill="1" applyBorder="1"/>
    <xf numFmtId="0" fontId="0" fillId="6" borderId="0" xfId="0" applyFill="1" applyAlignment="1">
      <alignment horizontal="left" indent="1"/>
    </xf>
    <xf numFmtId="0" fontId="0" fillId="6" borderId="0" xfId="0" applyFill="1" applyAlignment="1">
      <alignment horizontal="left" indent="2"/>
    </xf>
    <xf numFmtId="0" fontId="0" fillId="6" borderId="1" xfId="0" applyFill="1" applyBorder="1" applyAlignment="1">
      <alignment horizontal="left" indent="2"/>
    </xf>
    <xf numFmtId="0" fontId="0" fillId="3" borderId="0" xfId="0" applyFill="1" applyAlignment="1">
      <alignment horizontal="left" indent="1"/>
    </xf>
    <xf numFmtId="0" fontId="0" fillId="3" borderId="0" xfId="0" applyFill="1" applyAlignment="1">
      <alignment horizontal="left" indent="2"/>
    </xf>
    <xf numFmtId="0" fontId="0" fillId="3" borderId="1" xfId="0" applyFill="1" applyBorder="1" applyAlignment="1">
      <alignment horizontal="left" indent="2"/>
    </xf>
    <xf numFmtId="0" fontId="0" fillId="7" borderId="0" xfId="0" applyFill="1" applyAlignment="1">
      <alignment horizontal="left" indent="1"/>
    </xf>
    <xf numFmtId="0" fontId="0" fillId="7" borderId="0" xfId="0" applyFill="1" applyAlignment="1">
      <alignment horizontal="left" indent="2"/>
    </xf>
    <xf numFmtId="0" fontId="0" fillId="7" borderId="1" xfId="0" applyFill="1" applyBorder="1" applyAlignment="1">
      <alignment horizontal="left" indent="2"/>
    </xf>
    <xf numFmtId="0" fontId="5" fillId="0" borderId="0" xfId="0" applyFont="1" applyAlignment="1">
      <alignment horizontal="left" indent="2"/>
    </xf>
    <xf numFmtId="0" fontId="4" fillId="0" borderId="0" xfId="0" applyFont="1"/>
    <xf numFmtId="38" fontId="3" fillId="8" borderId="0" xfId="0" applyNumberFormat="1" applyFont="1" applyFill="1" applyAlignment="1">
      <alignment horizontal="centerContinuous"/>
    </xf>
    <xf numFmtId="38" fontId="0" fillId="8" borderId="0" xfId="0" applyNumberFormat="1" applyFont="1" applyFill="1" applyAlignment="1">
      <alignment horizontal="centerContinuous"/>
    </xf>
    <xf numFmtId="0" fontId="10" fillId="9" borderId="0" xfId="0" applyFont="1" applyFill="1"/>
    <xf numFmtId="0" fontId="10" fillId="9" borderId="0" xfId="0" applyFont="1" applyFill="1" applyAlignment="1">
      <alignment horizontal="center"/>
    </xf>
    <xf numFmtId="0" fontId="0" fillId="10" borderId="0" xfId="0" applyFont="1" applyFill="1" applyBorder="1"/>
    <xf numFmtId="0" fontId="5" fillId="0" borderId="0" xfId="0" applyFont="1" applyFill="1"/>
    <xf numFmtId="0" fontId="5"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center"/>
    </xf>
    <xf numFmtId="0" fontId="0" fillId="12" borderId="0" xfId="0" applyFill="1" applyAlignment="1">
      <alignment horizontal="left" indent="2"/>
    </xf>
    <xf numFmtId="0" fontId="5" fillId="0" borderId="0" xfId="0" applyFont="1" applyFill="1" applyAlignment="1">
      <alignment horizontal="center"/>
    </xf>
    <xf numFmtId="10" fontId="20" fillId="4" borderId="0" xfId="0" applyNumberFormat="1" applyFont="1" applyFill="1"/>
    <xf numFmtId="38" fontId="20" fillId="4" borderId="0" xfId="0" applyNumberFormat="1" applyFont="1" applyFill="1"/>
    <xf numFmtId="38" fontId="4" fillId="0" borderId="0" xfId="0" applyNumberFormat="1" applyFont="1" applyFill="1"/>
    <xf numFmtId="168" fontId="5" fillId="0" borderId="0" xfId="0" applyNumberFormat="1" applyFont="1" applyFill="1"/>
    <xf numFmtId="168" fontId="5" fillId="0" borderId="0" xfId="0" applyNumberFormat="1" applyFont="1" applyFill="1" applyAlignment="1">
      <alignment horizontal="right"/>
    </xf>
    <xf numFmtId="0" fontId="10" fillId="11" borderId="0" xfId="0" applyFont="1" applyFill="1"/>
    <xf numFmtId="0" fontId="10" fillId="11" borderId="0" xfId="0" applyFont="1" applyFill="1" applyAlignment="1">
      <alignment horizontal="center"/>
    </xf>
    <xf numFmtId="168" fontId="0" fillId="0" borderId="0" xfId="0" applyNumberFormat="1"/>
    <xf numFmtId="168" fontId="0" fillId="0" borderId="0" xfId="0" applyNumberFormat="1" applyFill="1"/>
    <xf numFmtId="0" fontId="0" fillId="11" borderId="0" xfId="0" applyFill="1" applyAlignment="1">
      <alignment horizontal="left" indent="2"/>
    </xf>
    <xf numFmtId="0" fontId="0" fillId="11" borderId="0" xfId="0" applyFill="1" applyBorder="1" applyAlignment="1">
      <alignment horizontal="left" indent="2"/>
    </xf>
    <xf numFmtId="0" fontId="3" fillId="0" borderId="1" xfId="0" applyFont="1" applyFill="1" applyBorder="1" applyAlignment="1">
      <alignment horizontal="left" indent="2"/>
    </xf>
    <xf numFmtId="38" fontId="0" fillId="0" borderId="0" xfId="0" applyNumberFormat="1" applyFont="1" applyBorder="1"/>
    <xf numFmtId="38" fontId="0" fillId="0" borderId="1" xfId="0" applyNumberFormat="1" applyFont="1" applyBorder="1"/>
    <xf numFmtId="0" fontId="0" fillId="0" borderId="0" xfId="0" applyFont="1" applyAlignment="1">
      <alignment horizontal="left"/>
    </xf>
    <xf numFmtId="0" fontId="3" fillId="5" borderId="0" xfId="0" applyFont="1" applyFill="1" applyBorder="1"/>
    <xf numFmtId="164" fontId="6" fillId="5" borderId="0" xfId="0" applyNumberFormat="1" applyFont="1" applyFill="1"/>
    <xf numFmtId="164" fontId="6" fillId="5" borderId="4" xfId="0" applyNumberFormat="1" applyFont="1" applyFill="1" applyBorder="1"/>
    <xf numFmtId="0" fontId="2" fillId="0" borderId="0" xfId="0" applyFont="1" applyFill="1" applyAlignment="1">
      <alignment horizontal="left" indent="1"/>
    </xf>
    <xf numFmtId="10" fontId="6" fillId="0" borderId="0" xfId="0" applyNumberFormat="1" applyFont="1"/>
    <xf numFmtId="10" fontId="6" fillId="0" borderId="4" xfId="0" applyNumberFormat="1" applyFont="1" applyBorder="1"/>
    <xf numFmtId="43" fontId="17" fillId="0" borderId="0" xfId="0" applyNumberFormat="1" applyFont="1"/>
    <xf numFmtId="43" fontId="17" fillId="0" borderId="4" xfId="0" applyNumberFormat="1" applyFont="1" applyBorder="1"/>
    <xf numFmtId="0" fontId="2" fillId="5" borderId="0" xfId="0" applyFont="1" applyFill="1" applyAlignment="1">
      <alignment horizontal="left" indent="1"/>
    </xf>
    <xf numFmtId="0" fontId="1" fillId="0" borderId="0" xfId="2"/>
    <xf numFmtId="0" fontId="23" fillId="0" borderId="0" xfId="2" applyFont="1"/>
    <xf numFmtId="0" fontId="24" fillId="0" borderId="0" xfId="2" applyFont="1"/>
    <xf numFmtId="0" fontId="25" fillId="0" borderId="0" xfId="2" applyFont="1"/>
    <xf numFmtId="0" fontId="1" fillId="2" borderId="0" xfId="2" applyFill="1"/>
    <xf numFmtId="0" fontId="1" fillId="0" borderId="0" xfId="2" applyAlignment="1">
      <alignment horizontal="center"/>
    </xf>
    <xf numFmtId="0" fontId="27" fillId="0" borderId="0" xfId="2" applyFont="1" applyAlignment="1">
      <alignment vertical="top" wrapText="1"/>
    </xf>
    <xf numFmtId="0" fontId="28" fillId="0" borderId="0" xfId="1" applyFont="1" applyFill="1" applyAlignment="1">
      <alignment horizontal="center"/>
    </xf>
  </cellXfs>
  <cellStyles count="4">
    <cellStyle name="Hyperlink" xfId="1" builtinId="8"/>
    <cellStyle name="Hyperlink 2" xfId="3" xr:uid="{571AAF76-338E-454D-A5AA-51BDD8A4168C}"/>
    <cellStyle name="Normal" xfId="0" builtinId="0"/>
    <cellStyle name="Normal 2" xfId="2" xr:uid="{E962632C-D9F2-4D8C-93DB-239F546C423B}"/>
  </cellStyles>
  <dxfs count="0"/>
  <tableStyles count="0" defaultTableStyle="TableStyleMedium9" defaultPivotStyle="PivotStyleLight16"/>
  <colors>
    <mruColors>
      <color rgb="FFFF0000"/>
      <color rgb="FF0033CC"/>
      <color rgb="FFFFFFCC"/>
      <color rgb="FF3333CC"/>
      <color rgb="FF0033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implemodel.com/model/32/integrating-financial-statements/projecting-stockholders-equity/" TargetMode="External"/><Relationship Id="rId1" Type="http://schemas.openxmlformats.org/officeDocument/2006/relationships/hyperlink" Target="https://www.asimplemodel.com/model/2/integrating-financial-state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956B-3E4E-4EAC-B302-A2A63E9B38F6}">
  <dimension ref="C1:E13"/>
  <sheetViews>
    <sheetView showGridLines="0" tabSelected="1" workbookViewId="0"/>
  </sheetViews>
  <sheetFormatPr defaultRowHeight="14.25" x14ac:dyDescent="0.45"/>
  <cols>
    <col min="1" max="1" width="2" style="206" customWidth="1"/>
    <col min="2" max="2" width="8.6640625" style="206"/>
    <col min="3" max="3" width="7" style="206" customWidth="1"/>
    <col min="4" max="4" width="63.25" style="206" customWidth="1"/>
    <col min="5" max="5" width="25.75" style="206" customWidth="1"/>
    <col min="6" max="16384" width="8.6640625" style="206"/>
  </cols>
  <sheetData>
    <row r="1" spans="3:5" ht="5" customHeight="1" x14ac:dyDescent="0.45"/>
    <row r="3" spans="3:5" ht="33.4" x14ac:dyDescent="1">
      <c r="C3" s="207" t="s">
        <v>206</v>
      </c>
    </row>
    <row r="4" spans="3:5" ht="25.5" x14ac:dyDescent="0.75">
      <c r="C4" s="208" t="s">
        <v>207</v>
      </c>
    </row>
    <row r="5" spans="3:5" x14ac:dyDescent="0.45">
      <c r="C5" s="209" t="s">
        <v>203</v>
      </c>
    </row>
    <row r="6" spans="3:5" ht="5" customHeight="1" x14ac:dyDescent="0.45"/>
    <row r="7" spans="3:5" ht="5" customHeight="1" x14ac:dyDescent="0.45">
      <c r="C7" s="210"/>
      <c r="D7" s="210"/>
      <c r="E7" s="210"/>
    </row>
    <row r="8" spans="3:5" ht="5" customHeight="1" x14ac:dyDescent="0.45"/>
    <row r="9" spans="3:5" x14ac:dyDescent="0.45">
      <c r="C9" s="211">
        <v>1</v>
      </c>
      <c r="D9" s="206" t="s">
        <v>208</v>
      </c>
      <c r="E9" s="213" t="s">
        <v>204</v>
      </c>
    </row>
    <row r="10" spans="3:5" x14ac:dyDescent="0.45">
      <c r="C10" s="211">
        <v>2</v>
      </c>
      <c r="D10" s="206" t="s">
        <v>209</v>
      </c>
      <c r="E10" s="213" t="s">
        <v>204</v>
      </c>
    </row>
    <row r="11" spans="3:5" x14ac:dyDescent="0.45">
      <c r="C11" s="211">
        <v>3</v>
      </c>
      <c r="D11" s="206" t="s">
        <v>210</v>
      </c>
      <c r="E11" s="213" t="s">
        <v>204</v>
      </c>
    </row>
    <row r="12" spans="3:5" x14ac:dyDescent="0.45">
      <c r="C12" s="211"/>
      <c r="E12" s="213"/>
    </row>
    <row r="13" spans="3:5" ht="60" customHeight="1" x14ac:dyDescent="0.45">
      <c r="C13" s="212" t="s">
        <v>205</v>
      </c>
      <c r="D13" s="212"/>
      <c r="E13" s="212"/>
    </row>
  </sheetData>
  <mergeCells count="1">
    <mergeCell ref="C13:E13"/>
  </mergeCells>
  <hyperlinks>
    <hyperlink ref="E9" location="'Home Depot'!A1" display="LINK" xr:uid="{8A090EF6-5013-4105-9259-7FEEA2295DC9}"/>
    <hyperlink ref="E10" r:id="rId1" xr:uid="{CC268F58-E832-4DA3-BEC9-754FF42C7636}"/>
    <hyperlink ref="E11" r:id="rId2" xr:uid="{EB04AF53-9A01-4554-A77D-10D7D0E07CD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09"/>
  <sheetViews>
    <sheetView zoomScale="120" zoomScaleNormal="120" zoomScaleSheetLayoutView="115" workbookViewId="0">
      <pane xSplit="3" ySplit="6" topLeftCell="D7" activePane="bottomRight" state="frozen"/>
      <selection pane="topRight" activeCell="D1" sqref="D1"/>
      <selection pane="bottomLeft" activeCell="A7" sqref="A7"/>
      <selection pane="bottomRight" activeCell="D7" sqref="D7"/>
    </sheetView>
  </sheetViews>
  <sheetFormatPr defaultRowHeight="10.15" x14ac:dyDescent="0.3"/>
  <cols>
    <col min="1" max="1" width="40.1640625" customWidth="1"/>
    <col min="2" max="10" width="10.83203125" customWidth="1"/>
    <col min="11" max="11" width="1.83203125" customWidth="1"/>
    <col min="12" max="12" width="60.83203125" bestFit="1" customWidth="1"/>
    <col min="13" max="13" width="1.83203125" style="6" customWidth="1"/>
    <col min="14" max="14" width="54.33203125" bestFit="1" customWidth="1"/>
    <col min="15" max="15" width="11.5" style="115" bestFit="1" customWidth="1"/>
  </cols>
  <sheetData>
    <row r="1" spans="1:15" ht="17.649999999999999" x14ac:dyDescent="0.5">
      <c r="A1" s="38" t="s">
        <v>56</v>
      </c>
      <c r="B1" s="38"/>
      <c r="C1" s="38"/>
    </row>
    <row r="2" spans="1:15" ht="13.15" x14ac:dyDescent="0.4">
      <c r="A2" s="59" t="s">
        <v>68</v>
      </c>
      <c r="B2" s="59"/>
      <c r="C2" s="59"/>
    </row>
    <row r="3" spans="1:15" x14ac:dyDescent="0.3">
      <c r="A3" s="60" t="s">
        <v>69</v>
      </c>
      <c r="B3" s="60"/>
      <c r="C3" s="60"/>
    </row>
    <row r="4" spans="1:15" ht="9.9499999999999993" customHeight="1" x14ac:dyDescent="0.3">
      <c r="A4" s="32"/>
      <c r="B4" s="32"/>
      <c r="C4" s="32"/>
      <c r="D4" s="46" t="s">
        <v>64</v>
      </c>
      <c r="E4" s="46" t="s">
        <v>64</v>
      </c>
      <c r="F4" s="46" t="s">
        <v>65</v>
      </c>
      <c r="G4" s="46" t="s">
        <v>65</v>
      </c>
      <c r="H4" s="46" t="s">
        <v>65</v>
      </c>
      <c r="I4" s="46" t="s">
        <v>65</v>
      </c>
      <c r="J4" s="46" t="s">
        <v>65</v>
      </c>
    </row>
    <row r="5" spans="1:15" x14ac:dyDescent="0.3">
      <c r="A5" s="34" t="s">
        <v>38</v>
      </c>
      <c r="B5" s="34"/>
      <c r="C5" s="34"/>
      <c r="D5" s="35">
        <v>2011</v>
      </c>
      <c r="E5" s="35">
        <f>D5+1</f>
        <v>2012</v>
      </c>
      <c r="F5" s="35">
        <f>E5+1</f>
        <v>2013</v>
      </c>
      <c r="G5" s="35">
        <f t="shared" ref="G5:J5" si="0">F5+1</f>
        <v>2014</v>
      </c>
      <c r="H5" s="35">
        <f t="shared" si="0"/>
        <v>2015</v>
      </c>
      <c r="I5" s="35">
        <f t="shared" si="0"/>
        <v>2016</v>
      </c>
      <c r="J5" s="35">
        <f t="shared" si="0"/>
        <v>2017</v>
      </c>
      <c r="L5" s="35" t="s">
        <v>124</v>
      </c>
      <c r="M5" s="40"/>
      <c r="N5" s="35" t="s">
        <v>128</v>
      </c>
      <c r="O5" s="35" t="s">
        <v>125</v>
      </c>
    </row>
    <row r="6" spans="1:15" ht="3" customHeight="1" x14ac:dyDescent="0.3">
      <c r="A6" s="14"/>
      <c r="B6" s="14"/>
      <c r="C6" s="14"/>
      <c r="D6" s="107"/>
      <c r="E6" s="108"/>
      <c r="F6" s="74"/>
      <c r="G6" s="74"/>
      <c r="H6" s="74"/>
      <c r="I6" s="74"/>
      <c r="J6" s="74"/>
    </row>
    <row r="7" spans="1:15" x14ac:dyDescent="0.3">
      <c r="A7" s="4" t="s">
        <v>24</v>
      </c>
      <c r="B7" s="4"/>
      <c r="C7" s="4"/>
      <c r="D7" s="105">
        <v>70395</v>
      </c>
      <c r="E7" s="106">
        <v>74754</v>
      </c>
      <c r="F7" s="75">
        <f>E7*(1+F8)</f>
        <v>78491.7</v>
      </c>
      <c r="G7" s="75">
        <f t="shared" ref="G7:J7" si="1">F7*(1+G8)</f>
        <v>82416.285000000003</v>
      </c>
      <c r="H7" s="75">
        <f t="shared" si="1"/>
        <v>86537.099250000014</v>
      </c>
      <c r="I7" s="75">
        <f t="shared" si="1"/>
        <v>90863.954212500015</v>
      </c>
      <c r="J7" s="75">
        <f t="shared" si="1"/>
        <v>95407.151923125013</v>
      </c>
    </row>
    <row r="8" spans="1:15" x14ac:dyDescent="0.3">
      <c r="A8" s="2" t="s">
        <v>0</v>
      </c>
      <c r="B8" s="2"/>
      <c r="C8" s="2"/>
      <c r="D8" s="12" t="s">
        <v>35</v>
      </c>
      <c r="E8" s="47">
        <f>E7/D7-1</f>
        <v>6.1922011506499119E-2</v>
      </c>
      <c r="F8" s="52">
        <v>0.05</v>
      </c>
      <c r="G8" s="52">
        <v>0.05</v>
      </c>
      <c r="H8" s="52">
        <v>0.05</v>
      </c>
      <c r="I8" s="52">
        <v>0.05</v>
      </c>
      <c r="J8" s="52">
        <v>0.05</v>
      </c>
    </row>
    <row r="9" spans="1:15" ht="3" customHeight="1" x14ac:dyDescent="0.3">
      <c r="D9" s="11"/>
      <c r="E9" s="48"/>
    </row>
    <row r="10" spans="1:15" x14ac:dyDescent="0.3">
      <c r="A10" s="4" t="s">
        <v>27</v>
      </c>
      <c r="B10" s="4"/>
      <c r="C10" s="4"/>
      <c r="D10" s="105">
        <v>46133</v>
      </c>
      <c r="E10" s="106">
        <v>48912</v>
      </c>
      <c r="F10" s="75">
        <f>F7*F11</f>
        <v>51398.365282335391</v>
      </c>
      <c r="G10" s="75">
        <f t="shared" ref="G10:J10" si="2">G7*G11</f>
        <v>53968.283546452163</v>
      </c>
      <c r="H10" s="75">
        <f t="shared" si="2"/>
        <v>56666.697723774778</v>
      </c>
      <c r="I10" s="75">
        <f t="shared" si="2"/>
        <v>59500.03260996352</v>
      </c>
      <c r="J10" s="75">
        <f t="shared" si="2"/>
        <v>62475.034240461697</v>
      </c>
    </row>
    <row r="11" spans="1:15" x14ac:dyDescent="0.3">
      <c r="A11" s="2" t="s">
        <v>1</v>
      </c>
      <c r="B11" s="2"/>
      <c r="C11" s="2"/>
      <c r="D11" s="13">
        <f>D10/D7</f>
        <v>0.65534483983237446</v>
      </c>
      <c r="E11" s="47">
        <f>E10/E7</f>
        <v>0.65430612408700539</v>
      </c>
      <c r="F11" s="18">
        <f>AVERAGE($D$11:$E$11)</f>
        <v>0.65482548195968993</v>
      </c>
      <c r="G11" s="18">
        <f t="shared" ref="G11:J11" si="3">AVERAGE($D$11:$E$11)</f>
        <v>0.65482548195968993</v>
      </c>
      <c r="H11" s="18">
        <f t="shared" si="3"/>
        <v>0.65482548195968993</v>
      </c>
      <c r="I11" s="18">
        <f t="shared" si="3"/>
        <v>0.65482548195968993</v>
      </c>
      <c r="J11" s="18">
        <f t="shared" si="3"/>
        <v>0.65482548195968993</v>
      </c>
    </row>
    <row r="12" spans="1:15" ht="3" customHeight="1" x14ac:dyDescent="0.3">
      <c r="D12" s="11"/>
      <c r="E12" s="48"/>
    </row>
    <row r="13" spans="1:15" x14ac:dyDescent="0.3">
      <c r="A13" s="4" t="s">
        <v>2</v>
      </c>
      <c r="B13" s="4"/>
      <c r="C13" s="4"/>
      <c r="D13" s="91">
        <f>D7-D10</f>
        <v>24262</v>
      </c>
      <c r="E13" s="92">
        <f>E7-E10</f>
        <v>25842</v>
      </c>
      <c r="F13" s="91">
        <f>F7-F10</f>
        <v>27093.334717664606</v>
      </c>
      <c r="G13" s="91">
        <f t="shared" ref="G13:J13" si="4">G7-G10</f>
        <v>28448.00145354784</v>
      </c>
      <c r="H13" s="91">
        <f t="shared" si="4"/>
        <v>29870.401526225236</v>
      </c>
      <c r="I13" s="91">
        <f t="shared" si="4"/>
        <v>31363.921602536495</v>
      </c>
      <c r="J13" s="91">
        <f t="shared" si="4"/>
        <v>32932.117682663316</v>
      </c>
    </row>
    <row r="14" spans="1:15" x14ac:dyDescent="0.3">
      <c r="A14" s="2" t="s">
        <v>1</v>
      </c>
      <c r="B14" s="2"/>
      <c r="C14" s="2"/>
      <c r="D14" s="13">
        <f>D13/D7</f>
        <v>0.34465516016762554</v>
      </c>
      <c r="E14" s="47">
        <f>E13/E7</f>
        <v>0.34569387591299461</v>
      </c>
      <c r="F14" s="13">
        <f t="shared" ref="F14:J14" si="5">F13/F7</f>
        <v>0.34517451804031007</v>
      </c>
      <c r="G14" s="13">
        <f t="shared" si="5"/>
        <v>0.34517451804031013</v>
      </c>
      <c r="H14" s="13">
        <f t="shared" si="5"/>
        <v>0.34517451804031013</v>
      </c>
      <c r="I14" s="13">
        <f t="shared" si="5"/>
        <v>0.34517451804031007</v>
      </c>
      <c r="J14" s="13">
        <f t="shared" si="5"/>
        <v>0.34517451804031007</v>
      </c>
    </row>
    <row r="15" spans="1:15" ht="3" customHeight="1" x14ac:dyDescent="0.3">
      <c r="D15" s="11"/>
      <c r="E15" s="48"/>
    </row>
    <row r="16" spans="1:15" x14ac:dyDescent="0.3">
      <c r="A16" s="45" t="s">
        <v>58</v>
      </c>
      <c r="B16" s="45"/>
      <c r="C16" s="45"/>
      <c r="D16" s="81">
        <v>16028</v>
      </c>
      <c r="E16" s="82">
        <v>16508</v>
      </c>
      <c r="F16" s="83">
        <f>F7*F17</f>
        <v>17602.455150223737</v>
      </c>
      <c r="G16" s="83">
        <f t="shared" ref="G16:J16" si="6">G7*G17</f>
        <v>18482.577907734925</v>
      </c>
      <c r="H16" s="83">
        <f t="shared" si="6"/>
        <v>19406.706803121673</v>
      </c>
      <c r="I16" s="83">
        <f t="shared" si="6"/>
        <v>20377.042143277758</v>
      </c>
      <c r="J16" s="83">
        <f t="shared" si="6"/>
        <v>21395.894250441645</v>
      </c>
    </row>
    <row r="17" spans="1:15" x14ac:dyDescent="0.3">
      <c r="A17" s="2" t="s">
        <v>163</v>
      </c>
      <c r="B17" s="45"/>
      <c r="C17" s="45"/>
      <c r="D17" s="13">
        <f>D16/D7</f>
        <v>0.22768662547055898</v>
      </c>
      <c r="E17" s="47">
        <f>E16/E7</f>
        <v>0.22083099232148112</v>
      </c>
      <c r="F17" s="18">
        <f>AVERAGE($D$17:$E$17)</f>
        <v>0.22425880889602007</v>
      </c>
      <c r="G17" s="18">
        <f>AVERAGE($D$17:$E$17)</f>
        <v>0.22425880889602007</v>
      </c>
      <c r="H17" s="18">
        <f t="shared" ref="H17:J17" si="7">AVERAGE($D$17:$E$17)</f>
        <v>0.22425880889602007</v>
      </c>
      <c r="I17" s="18">
        <f t="shared" si="7"/>
        <v>0.22425880889602007</v>
      </c>
      <c r="J17" s="18">
        <f t="shared" si="7"/>
        <v>0.22425880889602007</v>
      </c>
    </row>
    <row r="18" spans="1:15" x14ac:dyDescent="0.3">
      <c r="A18" s="45" t="s">
        <v>70</v>
      </c>
      <c r="B18" s="45"/>
      <c r="C18" s="45"/>
      <c r="D18" s="81">
        <v>1573</v>
      </c>
      <c r="E18" s="82">
        <v>1568</v>
      </c>
      <c r="F18" s="111">
        <f>+F265</f>
        <v>1700.1617451523546</v>
      </c>
      <c r="G18" s="111">
        <f t="shared" ref="G18:J18" si="8">+G265</f>
        <v>1785.1698324099723</v>
      </c>
      <c r="H18" s="111">
        <f t="shared" si="8"/>
        <v>1874.4283240304712</v>
      </c>
      <c r="I18" s="111">
        <f t="shared" si="8"/>
        <v>1968.1497402319949</v>
      </c>
      <c r="J18" s="111">
        <f t="shared" si="8"/>
        <v>2066.5572272435943</v>
      </c>
    </row>
    <row r="19" spans="1:15" s="6" customFormat="1" ht="3" customHeight="1" x14ac:dyDescent="0.3">
      <c r="A19" s="54"/>
      <c r="B19" s="54"/>
      <c r="C19" s="54"/>
      <c r="D19" s="97"/>
      <c r="E19" s="98"/>
      <c r="F19" s="104"/>
      <c r="G19" s="104"/>
      <c r="H19" s="104"/>
      <c r="I19" s="104"/>
      <c r="J19" s="104"/>
      <c r="O19" s="116"/>
    </row>
    <row r="20" spans="1:15" x14ac:dyDescent="0.3">
      <c r="A20" s="16" t="s">
        <v>71</v>
      </c>
      <c r="B20" s="16"/>
      <c r="C20" s="16"/>
      <c r="D20" s="100">
        <f>D16+D18</f>
        <v>17601</v>
      </c>
      <c r="E20" s="101">
        <f t="shared" ref="E20:J20" si="9">E16+E18</f>
        <v>18076</v>
      </c>
      <c r="F20" s="100">
        <f t="shared" si="9"/>
        <v>19302.616895376093</v>
      </c>
      <c r="G20" s="100">
        <f t="shared" si="9"/>
        <v>20267.747740144896</v>
      </c>
      <c r="H20" s="100">
        <f t="shared" si="9"/>
        <v>21281.135127152145</v>
      </c>
      <c r="I20" s="100">
        <f t="shared" si="9"/>
        <v>22345.191883509753</v>
      </c>
      <c r="J20" s="100">
        <f t="shared" si="9"/>
        <v>23462.451477685237</v>
      </c>
    </row>
    <row r="21" spans="1:15" x14ac:dyDescent="0.3">
      <c r="A21" s="2" t="s">
        <v>1</v>
      </c>
      <c r="B21" s="2"/>
      <c r="C21" s="2"/>
      <c r="D21" s="13">
        <f>D20/D7</f>
        <v>0.25003196249733645</v>
      </c>
      <c r="E21" s="47">
        <f>E20/E7</f>
        <v>0.24180645851726998</v>
      </c>
      <c r="F21" s="18">
        <f t="shared" ref="F21:J21" si="10">F20/F7</f>
        <v>0.24591921050730325</v>
      </c>
      <c r="G21" s="18">
        <f t="shared" si="10"/>
        <v>0.2459192105073032</v>
      </c>
      <c r="H21" s="18">
        <f t="shared" si="10"/>
        <v>0.24591921050730323</v>
      </c>
      <c r="I21" s="18">
        <f t="shared" si="10"/>
        <v>0.24591921050730323</v>
      </c>
      <c r="J21" s="18">
        <f t="shared" si="10"/>
        <v>0.2459192105073032</v>
      </c>
    </row>
    <row r="22" spans="1:15" ht="3" customHeight="1" x14ac:dyDescent="0.3">
      <c r="D22" s="11"/>
      <c r="E22" s="48"/>
    </row>
    <row r="23" spans="1:15" x14ac:dyDescent="0.3">
      <c r="A23" s="24" t="s">
        <v>25</v>
      </c>
      <c r="B23" s="24"/>
      <c r="C23" s="24"/>
      <c r="D23" s="96">
        <f>D13-D20</f>
        <v>6661</v>
      </c>
      <c r="E23" s="92">
        <f>E13-E20</f>
        <v>7766</v>
      </c>
      <c r="F23" s="91">
        <f t="shared" ref="F23:J23" si="11">F13-F20</f>
        <v>7790.7178222885123</v>
      </c>
      <c r="G23" s="91">
        <f t="shared" si="11"/>
        <v>8180.2537134029444</v>
      </c>
      <c r="H23" s="91">
        <f t="shared" si="11"/>
        <v>8589.2663990730907</v>
      </c>
      <c r="I23" s="91">
        <f t="shared" si="11"/>
        <v>9018.7297190267418</v>
      </c>
      <c r="J23" s="91">
        <f t="shared" si="11"/>
        <v>9469.6662049780789</v>
      </c>
    </row>
    <row r="24" spans="1:15" x14ac:dyDescent="0.3">
      <c r="A24" s="200" t="s">
        <v>198</v>
      </c>
      <c r="B24" s="24"/>
      <c r="C24" s="24"/>
      <c r="D24" s="13">
        <f t="shared" ref="D24:J24" si="12">D23/D$7</f>
        <v>9.462319767028908E-2</v>
      </c>
      <c r="E24" s="47">
        <f t="shared" si="12"/>
        <v>0.10388741739572464</v>
      </c>
      <c r="F24" s="13">
        <f t="shared" si="12"/>
        <v>9.9255307533006834E-2</v>
      </c>
      <c r="G24" s="13">
        <f t="shared" si="12"/>
        <v>9.9255307533006903E-2</v>
      </c>
      <c r="H24" s="13">
        <f t="shared" si="12"/>
        <v>9.925530753300689E-2</v>
      </c>
      <c r="I24" s="13">
        <f t="shared" si="12"/>
        <v>9.9255307533006848E-2</v>
      </c>
      <c r="J24" s="13">
        <f t="shared" si="12"/>
        <v>9.9255307533006848E-2</v>
      </c>
    </row>
    <row r="25" spans="1:15" ht="3" customHeight="1" x14ac:dyDescent="0.3">
      <c r="D25" s="94"/>
      <c r="E25" s="95"/>
      <c r="F25" s="74"/>
      <c r="G25" s="74"/>
      <c r="H25" s="74"/>
      <c r="I25" s="74"/>
      <c r="J25" s="74"/>
    </row>
    <row r="26" spans="1:15" ht="11.25" customHeight="1" x14ac:dyDescent="0.3">
      <c r="A26" s="4" t="s">
        <v>75</v>
      </c>
      <c r="B26" s="4"/>
      <c r="C26" s="4"/>
      <c r="D26" s="94"/>
      <c r="E26" s="95"/>
      <c r="F26" s="74"/>
      <c r="G26" s="74"/>
      <c r="H26" s="74"/>
      <c r="I26" s="74"/>
      <c r="J26" s="74"/>
    </row>
    <row r="27" spans="1:15" ht="11.25" customHeight="1" x14ac:dyDescent="0.3">
      <c r="A27" s="45" t="s">
        <v>72</v>
      </c>
      <c r="B27" s="45"/>
      <c r="C27" s="45"/>
      <c r="D27" s="81">
        <v>-13</v>
      </c>
      <c r="E27" s="82">
        <v>-20</v>
      </c>
      <c r="F27" s="93">
        <v>0</v>
      </c>
      <c r="G27" s="93">
        <v>0</v>
      </c>
      <c r="H27" s="93">
        <v>0</v>
      </c>
      <c r="I27" s="93">
        <v>0</v>
      </c>
      <c r="J27" s="93">
        <v>0</v>
      </c>
      <c r="L27" t="s">
        <v>173</v>
      </c>
    </row>
    <row r="28" spans="1:15" x14ac:dyDescent="0.3">
      <c r="A28" s="45" t="s">
        <v>3</v>
      </c>
      <c r="B28" s="45"/>
      <c r="C28" s="142" t="s">
        <v>197</v>
      </c>
      <c r="D28" s="81">
        <v>606</v>
      </c>
      <c r="E28" s="82">
        <v>632</v>
      </c>
      <c r="F28" s="143">
        <f ca="1">IF($C$28="ON",F253,0)</f>
        <v>552.82749999999999</v>
      </c>
      <c r="G28" s="143">
        <f t="shared" ref="G28:J28" ca="1" si="13">IF($C$28="ON",G253,0)</f>
        <v>522.96196134356546</v>
      </c>
      <c r="H28" s="143">
        <f t="shared" ca="1" si="13"/>
        <v>548.29055562108135</v>
      </c>
      <c r="I28" s="143">
        <f t="shared" ca="1" si="13"/>
        <v>594.07374893248198</v>
      </c>
      <c r="J28" s="143">
        <f t="shared" ca="1" si="13"/>
        <v>657.78777204122491</v>
      </c>
    </row>
    <row r="29" spans="1:15" x14ac:dyDescent="0.3">
      <c r="A29" s="45" t="s">
        <v>73</v>
      </c>
      <c r="B29" s="45"/>
      <c r="C29" s="45"/>
      <c r="D29" s="81">
        <v>0</v>
      </c>
      <c r="E29" s="82">
        <v>-67</v>
      </c>
      <c r="F29" s="93">
        <v>0</v>
      </c>
      <c r="G29" s="93">
        <v>0</v>
      </c>
      <c r="H29" s="93">
        <v>0</v>
      </c>
      <c r="I29" s="93">
        <v>0</v>
      </c>
      <c r="J29" s="93">
        <v>0</v>
      </c>
      <c r="L29" t="s">
        <v>172</v>
      </c>
    </row>
    <row r="30" spans="1:15" ht="3" customHeight="1" x14ac:dyDescent="0.3">
      <c r="A30" s="5"/>
      <c r="B30" s="5"/>
      <c r="C30" s="5"/>
      <c r="D30" s="97"/>
      <c r="E30" s="98"/>
      <c r="F30" s="99"/>
      <c r="G30" s="75"/>
      <c r="H30" s="75"/>
      <c r="I30" s="75"/>
      <c r="J30" s="75"/>
    </row>
    <row r="31" spans="1:15" x14ac:dyDescent="0.3">
      <c r="A31" s="16" t="s">
        <v>74</v>
      </c>
      <c r="B31" s="16"/>
      <c r="C31" s="16"/>
      <c r="D31" s="100">
        <f>SUM(D27:D29)</f>
        <v>593</v>
      </c>
      <c r="E31" s="101">
        <f>SUM(E27:E29)</f>
        <v>545</v>
      </c>
      <c r="F31" s="102">
        <f t="shared" ref="F31:J31" ca="1" si="14">SUM(F27:F29)</f>
        <v>552.82749999999999</v>
      </c>
      <c r="G31" s="78">
        <f t="shared" ca="1" si="14"/>
        <v>522.96196134356546</v>
      </c>
      <c r="H31" s="78">
        <f ca="1">SUM(H27:H29)</f>
        <v>548.29055562108135</v>
      </c>
      <c r="I31" s="78">
        <f t="shared" ca="1" si="14"/>
        <v>594.07374893248198</v>
      </c>
      <c r="J31" s="78">
        <f t="shared" ca="1" si="14"/>
        <v>657.78777204122491</v>
      </c>
    </row>
    <row r="32" spans="1:15" ht="3" customHeight="1" x14ac:dyDescent="0.3">
      <c r="D32" s="94"/>
      <c r="E32" s="95"/>
      <c r="F32" s="74"/>
      <c r="G32" s="74"/>
      <c r="H32" s="74"/>
      <c r="I32" s="74"/>
      <c r="J32" s="74"/>
    </row>
    <row r="33" spans="1:19" x14ac:dyDescent="0.3">
      <c r="A33" s="169" t="s">
        <v>160</v>
      </c>
      <c r="B33" s="4"/>
      <c r="C33" s="4"/>
      <c r="D33" s="91">
        <f>D23-D31</f>
        <v>6068</v>
      </c>
      <c r="E33" s="92">
        <f>E23-E31</f>
        <v>7221</v>
      </c>
      <c r="F33" s="91">
        <f t="shared" ref="F33:J33" ca="1" si="15">F23-F31</f>
        <v>7237.8903222885119</v>
      </c>
      <c r="G33" s="91">
        <f t="shared" ca="1" si="15"/>
        <v>7657.2917520593792</v>
      </c>
      <c r="H33" s="91">
        <f t="shared" ca="1" si="15"/>
        <v>8040.975843452009</v>
      </c>
      <c r="I33" s="91">
        <f t="shared" ca="1" si="15"/>
        <v>8424.6559700942598</v>
      </c>
      <c r="J33" s="91">
        <f t="shared" ca="1" si="15"/>
        <v>8811.8784329368536</v>
      </c>
    </row>
    <row r="34" spans="1:19" ht="3" customHeight="1" x14ac:dyDescent="0.3">
      <c r="D34" s="94"/>
      <c r="E34" s="95"/>
      <c r="F34" s="74"/>
      <c r="G34" s="74"/>
      <c r="H34" s="74"/>
      <c r="I34" s="74"/>
      <c r="J34" s="74"/>
    </row>
    <row r="35" spans="1:19" x14ac:dyDescent="0.3">
      <c r="A35" t="s">
        <v>76</v>
      </c>
      <c r="D35" s="83">
        <v>2185</v>
      </c>
      <c r="E35" s="103">
        <v>2686</v>
      </c>
      <c r="F35" s="83">
        <f ca="1">F33*F36</f>
        <v>2533.261612800979</v>
      </c>
      <c r="G35" s="83">
        <f t="shared" ref="G35:J35" ca="1" si="16">G33*G36</f>
        <v>2680.0521132207828</v>
      </c>
      <c r="H35" s="83">
        <f t="shared" ca="1" si="16"/>
        <v>2814.3415452082031</v>
      </c>
      <c r="I35" s="83">
        <f t="shared" ca="1" si="16"/>
        <v>2948.6295895329908</v>
      </c>
      <c r="J35" s="83">
        <f t="shared" ca="1" si="16"/>
        <v>3084.1574515278985</v>
      </c>
    </row>
    <row r="36" spans="1:19" x14ac:dyDescent="0.3">
      <c r="A36" t="s">
        <v>4</v>
      </c>
      <c r="D36" s="12" t="s">
        <v>36</v>
      </c>
      <c r="E36" s="49" t="s">
        <v>36</v>
      </c>
      <c r="F36" s="52">
        <v>0.35</v>
      </c>
      <c r="G36" s="52">
        <v>0.35</v>
      </c>
      <c r="H36" s="52">
        <v>0.35</v>
      </c>
      <c r="I36" s="52">
        <v>0.35</v>
      </c>
      <c r="J36" s="52">
        <v>0.35</v>
      </c>
    </row>
    <row r="37" spans="1:19" ht="3" customHeight="1" x14ac:dyDescent="0.3">
      <c r="D37" s="11"/>
      <c r="E37" s="48"/>
    </row>
    <row r="38" spans="1:19" x14ac:dyDescent="0.3">
      <c r="A38" s="4" t="s">
        <v>5</v>
      </c>
      <c r="B38" s="4"/>
      <c r="C38" s="4"/>
      <c r="D38" s="91">
        <f>D33-D35</f>
        <v>3883</v>
      </c>
      <c r="E38" s="92">
        <f>E33-E35</f>
        <v>4535</v>
      </c>
      <c r="F38" s="91">
        <f ca="1">F33-F35</f>
        <v>4704.6287094875333</v>
      </c>
      <c r="G38" s="91">
        <f t="shared" ref="G38:J38" ca="1" si="17">G33-G35</f>
        <v>4977.2396388385969</v>
      </c>
      <c r="H38" s="91">
        <f t="shared" ca="1" si="17"/>
        <v>5226.6342982438055</v>
      </c>
      <c r="I38" s="91">
        <f t="shared" ca="1" si="17"/>
        <v>5476.0263805612685</v>
      </c>
      <c r="J38" s="91">
        <f t="shared" ca="1" si="17"/>
        <v>5727.7209814089547</v>
      </c>
    </row>
    <row r="39" spans="1:19" x14ac:dyDescent="0.3">
      <c r="A39" s="200" t="s">
        <v>199</v>
      </c>
      <c r="B39" s="4"/>
      <c r="C39" s="4"/>
      <c r="D39" s="201">
        <f>D38/D$7</f>
        <v>5.5160167625541587E-2</v>
      </c>
      <c r="E39" s="202">
        <f>E38/E$7</f>
        <v>6.066564999866228E-2</v>
      </c>
      <c r="F39" s="201">
        <f t="shared" ref="F39:J39" ca="1" si="18">F38/F$7</f>
        <v>5.9937913301502367E-2</v>
      </c>
      <c r="G39" s="201">
        <f t="shared" ca="1" si="18"/>
        <v>6.0391458300244866E-2</v>
      </c>
      <c r="H39" s="201">
        <f t="shared" ca="1" si="18"/>
        <v>6.0397613781164552E-2</v>
      </c>
      <c r="I39" s="201">
        <f t="shared" ca="1" si="18"/>
        <v>6.0266212581445634E-2</v>
      </c>
      <c r="J39" s="201">
        <f t="shared" ca="1" si="18"/>
        <v>6.0034503346500755E-2</v>
      </c>
    </row>
    <row r="40" spans="1:19" ht="3" customHeight="1" x14ac:dyDescent="0.3">
      <c r="D40" s="94"/>
      <c r="E40" s="95"/>
      <c r="F40" s="74"/>
      <c r="G40" s="74"/>
      <c r="H40" s="74"/>
      <c r="I40" s="74"/>
      <c r="J40" s="74"/>
    </row>
    <row r="41" spans="1:19" ht="11.25" customHeight="1" x14ac:dyDescent="0.3">
      <c r="A41" s="123" t="s">
        <v>25</v>
      </c>
      <c r="B41" s="123"/>
      <c r="C41" s="123"/>
      <c r="D41" s="133">
        <f>D23</f>
        <v>6661</v>
      </c>
      <c r="E41" s="134">
        <f t="shared" ref="E41:J41" si="19">E23</f>
        <v>7766</v>
      </c>
      <c r="F41" s="135">
        <f t="shared" si="19"/>
        <v>7790.7178222885123</v>
      </c>
      <c r="G41" s="135">
        <f t="shared" si="19"/>
        <v>8180.2537134029444</v>
      </c>
      <c r="H41" s="135">
        <f t="shared" si="19"/>
        <v>8589.2663990730907</v>
      </c>
      <c r="I41" s="135">
        <f t="shared" si="19"/>
        <v>9018.7297190267418</v>
      </c>
      <c r="J41" s="135">
        <f t="shared" si="19"/>
        <v>9469.6662049780789</v>
      </c>
    </row>
    <row r="42" spans="1:19" x14ac:dyDescent="0.3">
      <c r="A42" s="123" t="s">
        <v>77</v>
      </c>
      <c r="B42" s="123"/>
      <c r="C42" s="123"/>
      <c r="D42" s="133">
        <f>D18</f>
        <v>1573</v>
      </c>
      <c r="E42" s="134">
        <f>E18</f>
        <v>1568</v>
      </c>
      <c r="F42" s="135">
        <f>F265</f>
        <v>1700.1617451523546</v>
      </c>
      <c r="G42" s="135">
        <f t="shared" ref="G42:J42" si="20">G265</f>
        <v>1785.1698324099723</v>
      </c>
      <c r="H42" s="135">
        <f t="shared" si="20"/>
        <v>1874.4283240304712</v>
      </c>
      <c r="I42" s="135">
        <f t="shared" si="20"/>
        <v>1968.1497402319949</v>
      </c>
      <c r="J42" s="135">
        <f t="shared" si="20"/>
        <v>2066.5572272435943</v>
      </c>
    </row>
    <row r="43" spans="1:19" x14ac:dyDescent="0.3">
      <c r="A43" s="136" t="s">
        <v>6</v>
      </c>
      <c r="B43" s="136"/>
      <c r="C43" s="136"/>
      <c r="D43" s="137">
        <f t="shared" ref="D43:J43" si="21">SUM(D41:D42)</f>
        <v>8234</v>
      </c>
      <c r="E43" s="138">
        <f t="shared" si="21"/>
        <v>9334</v>
      </c>
      <c r="F43" s="137">
        <f t="shared" si="21"/>
        <v>9490.8795674408666</v>
      </c>
      <c r="G43" s="137">
        <f t="shared" si="21"/>
        <v>9965.4235458129169</v>
      </c>
      <c r="H43" s="137">
        <f t="shared" si="21"/>
        <v>10463.694723103563</v>
      </c>
      <c r="I43" s="137">
        <f t="shared" si="21"/>
        <v>10986.879459258736</v>
      </c>
      <c r="J43" s="137">
        <f t="shared" si="21"/>
        <v>11536.223432221674</v>
      </c>
      <c r="L43" s="44"/>
      <c r="M43" s="64"/>
    </row>
    <row r="44" spans="1:19" x14ac:dyDescent="0.3">
      <c r="A44" s="205" t="s">
        <v>200</v>
      </c>
      <c r="B44" s="197"/>
      <c r="C44" s="197"/>
      <c r="D44" s="198">
        <f t="shared" ref="D44:J44" si="22">D43/D$7</f>
        <v>0.11696853469706656</v>
      </c>
      <c r="E44" s="199">
        <f t="shared" si="22"/>
        <v>0.1248628835915135</v>
      </c>
      <c r="F44" s="198">
        <f t="shared" si="22"/>
        <v>0.12091570914428999</v>
      </c>
      <c r="G44" s="198">
        <f t="shared" si="22"/>
        <v>0.12091570914429008</v>
      </c>
      <c r="H44" s="198">
        <f t="shared" si="22"/>
        <v>0.12091570914429006</v>
      </c>
      <c r="I44" s="198">
        <f t="shared" si="22"/>
        <v>0.12091570914429001</v>
      </c>
      <c r="J44" s="198">
        <f t="shared" si="22"/>
        <v>0.12091570914429001</v>
      </c>
      <c r="L44" s="44"/>
      <c r="M44" s="64"/>
    </row>
    <row r="45" spans="1:19" s="6" customFormat="1" ht="5.0999999999999996" customHeight="1" x14ac:dyDescent="0.3">
      <c r="A45" s="61"/>
      <c r="B45" s="61"/>
      <c r="C45" s="61"/>
      <c r="D45" s="62"/>
      <c r="E45" s="63"/>
      <c r="F45" s="62"/>
      <c r="G45" s="62"/>
      <c r="H45" s="62"/>
      <c r="I45" s="62"/>
      <c r="J45" s="62"/>
      <c r="L45" s="64"/>
      <c r="M45" s="64"/>
      <c r="O45" s="116"/>
    </row>
    <row r="46" spans="1:19" x14ac:dyDescent="0.3">
      <c r="A46" s="174" t="s">
        <v>110</v>
      </c>
      <c r="B46" s="65"/>
      <c r="C46" s="142" t="s">
        <v>197</v>
      </c>
      <c r="D46" s="93">
        <v>1570</v>
      </c>
      <c r="E46" s="82">
        <v>1511</v>
      </c>
      <c r="F46" s="144">
        <f>IF($C$46="ON",F309,$E$46)</f>
        <v>1461</v>
      </c>
      <c r="G46" s="144">
        <f>IF($C$46="ON",G309,$E$46)</f>
        <v>1411</v>
      </c>
      <c r="H46" s="144">
        <f>IF($C$46="ON",H309,$E$46)</f>
        <v>1361</v>
      </c>
      <c r="I46" s="144">
        <f>IF($C$46="ON",I309,$E$46)</f>
        <v>1311</v>
      </c>
      <c r="J46" s="144">
        <f>IF($C$46="ON",J309,$E$46)</f>
        <v>1261</v>
      </c>
      <c r="L46" s="113" t="s">
        <v>174</v>
      </c>
      <c r="M46" s="114"/>
    </row>
    <row r="47" spans="1:19" x14ac:dyDescent="0.3">
      <c r="A47" s="65" t="s">
        <v>111</v>
      </c>
      <c r="B47" s="65"/>
      <c r="C47" s="65"/>
      <c r="D47" s="66">
        <f t="shared" ref="D47:J47" si="23">D38/D46</f>
        <v>2.4732484076433119</v>
      </c>
      <c r="E47" s="67">
        <f t="shared" si="23"/>
        <v>3.0013236267372601</v>
      </c>
      <c r="F47" s="66">
        <f t="shared" ca="1" si="23"/>
        <v>3.2201428538586812</v>
      </c>
      <c r="G47" s="66">
        <f t="shared" ca="1" si="23"/>
        <v>3.5274554492123293</v>
      </c>
      <c r="H47" s="66">
        <f t="shared" ca="1" si="23"/>
        <v>3.840289712155625</v>
      </c>
      <c r="I47" s="66">
        <f t="shared" ca="1" si="23"/>
        <v>4.1769842719765586</v>
      </c>
      <c r="J47" s="66">
        <f t="shared" ca="1" si="23"/>
        <v>4.5422053778025013</v>
      </c>
      <c r="M47" s="64"/>
      <c r="O47" s="44"/>
      <c r="P47" s="44"/>
      <c r="Q47" s="44"/>
      <c r="R47" s="44"/>
      <c r="S47" s="44"/>
    </row>
    <row r="48" spans="1:19" ht="3" customHeight="1" x14ac:dyDescent="0.3">
      <c r="E48" s="50"/>
    </row>
    <row r="49" spans="1:15" x14ac:dyDescent="0.3">
      <c r="A49" s="34" t="s">
        <v>39</v>
      </c>
      <c r="B49" s="34"/>
      <c r="C49" s="34"/>
      <c r="D49" s="35">
        <f t="shared" ref="D49:J49" si="24">D5</f>
        <v>2011</v>
      </c>
      <c r="E49" s="35">
        <f t="shared" si="24"/>
        <v>2012</v>
      </c>
      <c r="F49" s="35">
        <f t="shared" si="24"/>
        <v>2013</v>
      </c>
      <c r="G49" s="35">
        <f t="shared" si="24"/>
        <v>2014</v>
      </c>
      <c r="H49" s="35">
        <f t="shared" si="24"/>
        <v>2015</v>
      </c>
      <c r="I49" s="35">
        <f t="shared" si="24"/>
        <v>2016</v>
      </c>
      <c r="J49" s="35">
        <f t="shared" si="24"/>
        <v>2017</v>
      </c>
    </row>
    <row r="50" spans="1:15" ht="3" customHeight="1" x14ac:dyDescent="0.3">
      <c r="E50" s="50"/>
    </row>
    <row r="51" spans="1:15" x14ac:dyDescent="0.3">
      <c r="A51" s="5" t="s">
        <v>7</v>
      </c>
      <c r="B51" s="5"/>
      <c r="C51" s="5"/>
      <c r="D51" s="10"/>
      <c r="E51" s="51"/>
    </row>
    <row r="52" spans="1:15" x14ac:dyDescent="0.3">
      <c r="A52" s="17" t="s">
        <v>8</v>
      </c>
      <c r="B52" s="17"/>
      <c r="C52" s="17"/>
      <c r="D52" s="81">
        <v>1987</v>
      </c>
      <c r="E52" s="82">
        <v>2494</v>
      </c>
      <c r="F52" s="74">
        <f ca="1">F151</f>
        <v>647.725739593664</v>
      </c>
      <c r="G52" s="74">
        <f ca="1">G151</f>
        <v>250</v>
      </c>
      <c r="H52" s="74">
        <f ca="1">H151</f>
        <v>250</v>
      </c>
      <c r="I52" s="74">
        <f ca="1">I151</f>
        <v>250</v>
      </c>
      <c r="J52" s="74">
        <f ca="1">J151</f>
        <v>250</v>
      </c>
      <c r="K52" s="74"/>
      <c r="L52" s="9"/>
      <c r="M52" s="56"/>
      <c r="N52" s="110"/>
    </row>
    <row r="53" spans="1:15" x14ac:dyDescent="0.3">
      <c r="A53" s="17" t="s">
        <v>9</v>
      </c>
      <c r="B53" s="17"/>
      <c r="C53" s="17"/>
      <c r="D53" s="81">
        <v>1245</v>
      </c>
      <c r="E53" s="82">
        <v>1395</v>
      </c>
      <c r="F53" s="83">
        <f>F7/365*F99</f>
        <v>1426.4737747709355</v>
      </c>
      <c r="G53" s="83">
        <f>G7/365*G99</f>
        <v>1497.7974635094822</v>
      </c>
      <c r="H53" s="83">
        <f>H7/365*H99</f>
        <v>1572.6873366849566</v>
      </c>
      <c r="I53" s="83">
        <f>I7/365*I99</f>
        <v>1651.3217035192044</v>
      </c>
      <c r="J53" s="83">
        <f>J7/365*J99</f>
        <v>1733.8877886951645</v>
      </c>
      <c r="K53" s="74"/>
      <c r="L53" s="9"/>
      <c r="M53" s="56"/>
      <c r="N53" s="110"/>
    </row>
    <row r="54" spans="1:15" x14ac:dyDescent="0.3">
      <c r="A54" s="17" t="s">
        <v>78</v>
      </c>
      <c r="B54" s="17"/>
      <c r="C54" s="17"/>
      <c r="D54" s="81">
        <v>10325</v>
      </c>
      <c r="E54" s="82">
        <v>10710</v>
      </c>
      <c r="F54" s="83">
        <f>F10/365*F100</f>
        <v>11378.93225483503</v>
      </c>
      <c r="G54" s="83">
        <f>G10/365*G100</f>
        <v>11947.878867576783</v>
      </c>
      <c r="H54" s="83">
        <f>H10/365*H100</f>
        <v>12545.272810955623</v>
      </c>
      <c r="I54" s="83">
        <f>I10/365*I100</f>
        <v>13172.536451503405</v>
      </c>
      <c r="J54" s="83">
        <f>J10/365*J100</f>
        <v>13831.163274078575</v>
      </c>
      <c r="K54" s="74"/>
      <c r="L54" s="9"/>
      <c r="M54" s="56"/>
      <c r="N54" s="110"/>
    </row>
    <row r="55" spans="1:15" x14ac:dyDescent="0.3">
      <c r="A55" s="25" t="s">
        <v>79</v>
      </c>
      <c r="B55" s="25"/>
      <c r="C55" s="25"/>
      <c r="D55" s="81">
        <v>963</v>
      </c>
      <c r="E55" s="82">
        <v>773</v>
      </c>
      <c r="F55" s="83">
        <f>F101*F7</f>
        <v>942.70622096739817</v>
      </c>
      <c r="G55" s="83">
        <f>G101*G7</f>
        <v>989.84153201576817</v>
      </c>
      <c r="H55" s="83">
        <f>H101*H7</f>
        <v>1039.3336086165566</v>
      </c>
      <c r="I55" s="83">
        <f>I101*I7</f>
        <v>1091.3002890473845</v>
      </c>
      <c r="J55" s="83">
        <f>J101*J7</f>
        <v>1145.8653034997537</v>
      </c>
      <c r="K55" s="74"/>
      <c r="L55" s="9"/>
      <c r="M55" s="56"/>
      <c r="N55" s="110"/>
    </row>
    <row r="56" spans="1:15" s="6" customFormat="1" ht="3" customHeight="1" x14ac:dyDescent="0.3">
      <c r="A56" s="55"/>
      <c r="B56" s="55"/>
      <c r="C56" s="55"/>
      <c r="D56" s="84"/>
      <c r="E56" s="85"/>
      <c r="F56" s="86"/>
      <c r="G56" s="86"/>
      <c r="H56" s="86"/>
      <c r="I56" s="86"/>
      <c r="J56" s="86"/>
      <c r="K56" s="74"/>
      <c r="L56" s="56"/>
      <c r="M56" s="56"/>
      <c r="N56" s="110"/>
      <c r="O56" s="116"/>
    </row>
    <row r="57" spans="1:15" x14ac:dyDescent="0.3">
      <c r="A57" s="15" t="s">
        <v>10</v>
      </c>
      <c r="B57" s="15"/>
      <c r="C57" s="15"/>
      <c r="D57" s="87">
        <f>SUM(D52:D55)</f>
        <v>14520</v>
      </c>
      <c r="E57" s="88">
        <f>SUM(E52:E55)</f>
        <v>15372</v>
      </c>
      <c r="F57" s="87">
        <f ca="1">SUM(F52:F55)</f>
        <v>14395.837990167029</v>
      </c>
      <c r="G57" s="87">
        <f t="shared" ref="G57:J57" ca="1" si="25">SUM(G52:G55)</f>
        <v>14685.517863102032</v>
      </c>
      <c r="H57" s="87">
        <f t="shared" ca="1" si="25"/>
        <v>15407.293756257135</v>
      </c>
      <c r="I57" s="87">
        <f t="shared" ca="1" si="25"/>
        <v>16165.158444069995</v>
      </c>
      <c r="J57" s="87">
        <f t="shared" ca="1" si="25"/>
        <v>16960.916366273494</v>
      </c>
      <c r="K57" s="74"/>
      <c r="L57" s="9"/>
      <c r="M57" s="56"/>
      <c r="N57" s="110"/>
    </row>
    <row r="58" spans="1:15" ht="3" customHeight="1" x14ac:dyDescent="0.3">
      <c r="A58" s="1"/>
      <c r="B58" s="1"/>
      <c r="C58" s="1"/>
      <c r="D58" s="89"/>
      <c r="E58" s="90"/>
      <c r="F58" s="74"/>
      <c r="G58" s="74"/>
      <c r="H58" s="74"/>
      <c r="I58" s="74"/>
      <c r="J58" s="74"/>
      <c r="K58" s="74"/>
      <c r="L58" s="9"/>
      <c r="M58" s="56"/>
      <c r="N58" s="110"/>
    </row>
    <row r="59" spans="1:15" x14ac:dyDescent="0.3">
      <c r="A59" s="5" t="s">
        <v>29</v>
      </c>
      <c r="B59" s="5"/>
      <c r="C59" s="5"/>
      <c r="D59" s="89"/>
      <c r="E59" s="90"/>
      <c r="F59" s="74"/>
      <c r="G59" s="74"/>
      <c r="H59" s="74"/>
      <c r="I59" s="74"/>
      <c r="J59" s="74"/>
      <c r="K59" s="74"/>
      <c r="L59" s="9"/>
      <c r="M59" s="56"/>
      <c r="N59" s="110"/>
    </row>
    <row r="60" spans="1:15" x14ac:dyDescent="0.3">
      <c r="A60" s="17" t="s">
        <v>37</v>
      </c>
      <c r="B60" s="17"/>
      <c r="C60" s="17"/>
      <c r="D60" s="81">
        <v>24448</v>
      </c>
      <c r="E60" s="82">
        <v>24069</v>
      </c>
      <c r="F60" s="74">
        <f>F270</f>
        <v>24168.838254847644</v>
      </c>
      <c r="G60" s="74">
        <f t="shared" ref="G60:J60" si="26">G270</f>
        <v>24383.668422437673</v>
      </c>
      <c r="H60" s="74">
        <f t="shared" si="26"/>
        <v>24709.240098407201</v>
      </c>
      <c r="I60" s="74">
        <f t="shared" si="26"/>
        <v>25141.090358175206</v>
      </c>
      <c r="J60" s="74">
        <f t="shared" si="26"/>
        <v>25674.533130931613</v>
      </c>
      <c r="K60" s="74"/>
      <c r="L60" s="9"/>
      <c r="M60" s="56"/>
      <c r="N60" s="110"/>
    </row>
    <row r="61" spans="1:15" s="6" customFormat="1" ht="5.0999999999999996" customHeight="1" x14ac:dyDescent="0.3">
      <c r="A61" s="58"/>
      <c r="B61" s="58"/>
      <c r="C61" s="58"/>
      <c r="D61" s="84"/>
      <c r="E61" s="85"/>
      <c r="F61" s="86"/>
      <c r="G61" s="86"/>
      <c r="H61" s="86"/>
      <c r="I61" s="86"/>
      <c r="J61" s="86"/>
      <c r="K61" s="74"/>
      <c r="L61" s="56"/>
      <c r="M61" s="56"/>
      <c r="N61" s="110"/>
      <c r="O61" s="116"/>
    </row>
    <row r="62" spans="1:15" x14ac:dyDescent="0.3">
      <c r="A62" s="17" t="s">
        <v>80</v>
      </c>
      <c r="B62" s="17"/>
      <c r="C62" s="17"/>
      <c r="D62" s="81">
        <v>135</v>
      </c>
      <c r="E62" s="82">
        <v>140</v>
      </c>
      <c r="F62" s="74">
        <f>E62</f>
        <v>140</v>
      </c>
      <c r="G62" s="74">
        <f t="shared" ref="G62:J64" si="27">F62</f>
        <v>140</v>
      </c>
      <c r="H62" s="74">
        <f t="shared" si="27"/>
        <v>140</v>
      </c>
      <c r="I62" s="74">
        <f t="shared" si="27"/>
        <v>140</v>
      </c>
      <c r="J62" s="74">
        <f t="shared" si="27"/>
        <v>140</v>
      </c>
      <c r="K62" s="74"/>
      <c r="L62" t="s">
        <v>171</v>
      </c>
      <c r="N62" s="110"/>
    </row>
    <row r="63" spans="1:15" x14ac:dyDescent="0.3">
      <c r="A63" s="17" t="s">
        <v>81</v>
      </c>
      <c r="B63" s="17"/>
      <c r="C63" s="17"/>
      <c r="D63" s="81">
        <v>1120</v>
      </c>
      <c r="E63" s="82">
        <v>1170</v>
      </c>
      <c r="F63" s="74">
        <f>E63</f>
        <v>1170</v>
      </c>
      <c r="G63" s="74">
        <f t="shared" si="27"/>
        <v>1170</v>
      </c>
      <c r="H63" s="74">
        <f t="shared" si="27"/>
        <v>1170</v>
      </c>
      <c r="I63" s="74">
        <f t="shared" si="27"/>
        <v>1170</v>
      </c>
      <c r="J63" s="74">
        <f t="shared" si="27"/>
        <v>1170</v>
      </c>
      <c r="K63" s="74"/>
      <c r="N63" s="110"/>
    </row>
    <row r="64" spans="1:15" x14ac:dyDescent="0.3">
      <c r="A64" s="17" t="s">
        <v>82</v>
      </c>
      <c r="B64" s="17"/>
      <c r="C64" s="17"/>
      <c r="D64" s="81">
        <v>295</v>
      </c>
      <c r="E64" s="82">
        <v>333</v>
      </c>
      <c r="F64" s="74">
        <f>E64</f>
        <v>333</v>
      </c>
      <c r="G64" s="74">
        <f t="shared" si="27"/>
        <v>333</v>
      </c>
      <c r="H64" s="74">
        <f t="shared" si="27"/>
        <v>333</v>
      </c>
      <c r="I64" s="74">
        <f t="shared" si="27"/>
        <v>333</v>
      </c>
      <c r="J64" s="74">
        <f t="shared" si="27"/>
        <v>333</v>
      </c>
      <c r="K64" s="74"/>
      <c r="L64" t="s">
        <v>171</v>
      </c>
      <c r="N64" s="110"/>
    </row>
    <row r="65" spans="1:15" ht="3" customHeight="1" x14ac:dyDescent="0.3">
      <c r="D65" s="89"/>
      <c r="E65" s="90"/>
      <c r="F65" s="74"/>
      <c r="G65" s="74"/>
      <c r="H65" s="74"/>
      <c r="I65" s="74"/>
      <c r="J65" s="74"/>
      <c r="K65" s="74"/>
      <c r="L65" s="9"/>
      <c r="M65" s="56"/>
      <c r="N65" s="110"/>
    </row>
    <row r="66" spans="1:15" x14ac:dyDescent="0.3">
      <c r="A66" s="16" t="s">
        <v>11</v>
      </c>
      <c r="B66" s="16"/>
      <c r="C66" s="16"/>
      <c r="D66" s="87">
        <f>D57+D60+SUM(D62:D64)</f>
        <v>40518</v>
      </c>
      <c r="E66" s="88">
        <f t="shared" ref="E66:J66" si="28">E57+E60+SUM(E62:E64)</f>
        <v>41084</v>
      </c>
      <c r="F66" s="87">
        <f t="shared" ca="1" si="28"/>
        <v>40207.676245014671</v>
      </c>
      <c r="G66" s="87">
        <f t="shared" ca="1" si="28"/>
        <v>40712.186285539705</v>
      </c>
      <c r="H66" s="87">
        <f t="shared" ca="1" si="28"/>
        <v>41759.533854664332</v>
      </c>
      <c r="I66" s="87">
        <f t="shared" ca="1" si="28"/>
        <v>42949.248802245202</v>
      </c>
      <c r="J66" s="87">
        <f t="shared" ca="1" si="28"/>
        <v>44278.449497205103</v>
      </c>
      <c r="K66" s="74"/>
      <c r="L66" s="9"/>
      <c r="M66" s="56"/>
      <c r="N66" s="110"/>
    </row>
    <row r="67" spans="1:15" ht="3" customHeight="1" x14ac:dyDescent="0.3">
      <c r="D67" s="89"/>
      <c r="E67" s="90"/>
      <c r="F67" s="74"/>
      <c r="G67" s="74"/>
      <c r="H67" s="74"/>
      <c r="I67" s="74"/>
      <c r="J67" s="74"/>
      <c r="K67" s="74"/>
      <c r="L67" s="9"/>
      <c r="M67" s="56"/>
      <c r="N67" s="110"/>
    </row>
    <row r="68" spans="1:15" x14ac:dyDescent="0.3">
      <c r="A68" s="5" t="s">
        <v>12</v>
      </c>
      <c r="B68" s="5"/>
      <c r="C68" s="5"/>
      <c r="D68" s="89"/>
      <c r="E68" s="90"/>
      <c r="F68" s="74"/>
      <c r="G68" s="74"/>
      <c r="H68" s="74"/>
      <c r="I68" s="74"/>
      <c r="J68" s="74"/>
      <c r="K68" s="74"/>
      <c r="L68" s="9"/>
      <c r="M68" s="56"/>
      <c r="N68" s="110"/>
    </row>
    <row r="69" spans="1:15" x14ac:dyDescent="0.3">
      <c r="A69" s="17" t="s">
        <v>26</v>
      </c>
      <c r="B69" s="17"/>
      <c r="C69" s="17"/>
      <c r="D69" s="81">
        <v>4856</v>
      </c>
      <c r="E69" s="82">
        <v>5376</v>
      </c>
      <c r="F69" s="83">
        <f>F10/365*F102</f>
        <v>5529.7587717620263</v>
      </c>
      <c r="G69" s="83">
        <f>G10/365*G102</f>
        <v>5806.2467103501285</v>
      </c>
      <c r="H69" s="83">
        <f>H10/365*H102</f>
        <v>6096.5590458676352</v>
      </c>
      <c r="I69" s="83">
        <f>I10/365*I102</f>
        <v>6401.3869981610178</v>
      </c>
      <c r="J69" s="83">
        <f>J10/365*J102</f>
        <v>6721.4563480690676</v>
      </c>
      <c r="K69" s="74"/>
      <c r="L69" s="9"/>
      <c r="M69" s="56"/>
      <c r="N69" s="110"/>
    </row>
    <row r="70" spans="1:15" x14ac:dyDescent="0.3">
      <c r="A70" s="17" t="s">
        <v>83</v>
      </c>
      <c r="B70" s="17"/>
      <c r="C70" s="17"/>
      <c r="D70" s="81">
        <v>1372</v>
      </c>
      <c r="E70" s="82">
        <v>1414</v>
      </c>
      <c r="F70" s="83">
        <f>F16/365*F103</f>
        <v>1507.2598562096978</v>
      </c>
      <c r="G70" s="83">
        <f>G16/365*G103</f>
        <v>1582.6228490201825</v>
      </c>
      <c r="H70" s="83">
        <f>H16/365*H103</f>
        <v>1661.7539914711917</v>
      </c>
      <c r="I70" s="83">
        <f>I16/365*I103</f>
        <v>1744.8416910447515</v>
      </c>
      <c r="J70" s="83">
        <f>J16/365*J103</f>
        <v>1832.083775596989</v>
      </c>
      <c r="K70" s="74"/>
      <c r="L70" s="9"/>
      <c r="M70" s="56"/>
      <c r="N70" s="110"/>
    </row>
    <row r="71" spans="1:15" x14ac:dyDescent="0.3">
      <c r="A71" s="17" t="s">
        <v>84</v>
      </c>
      <c r="B71" s="17"/>
      <c r="C71" s="17"/>
      <c r="D71" s="81">
        <v>391</v>
      </c>
      <c r="E71" s="82">
        <v>472</v>
      </c>
      <c r="F71" s="83">
        <f>F7/365*F104</f>
        <v>465.78604091199668</v>
      </c>
      <c r="G71" s="83">
        <f>G7/365*G104</f>
        <v>489.07534295759655</v>
      </c>
      <c r="H71" s="83">
        <f>H7/365*H104</f>
        <v>513.52911010547643</v>
      </c>
      <c r="I71" s="83">
        <f>I7/365*I104</f>
        <v>539.20556561075023</v>
      </c>
      <c r="J71" s="83">
        <f>J7/365*J104</f>
        <v>566.16584389128764</v>
      </c>
      <c r="K71" s="74"/>
      <c r="L71" s="9"/>
      <c r="M71" s="56"/>
      <c r="N71" s="110"/>
    </row>
    <row r="72" spans="1:15" x14ac:dyDescent="0.3">
      <c r="A72" s="17" t="s">
        <v>85</v>
      </c>
      <c r="B72" s="17"/>
      <c r="C72" s="17"/>
      <c r="D72" s="81">
        <v>1147</v>
      </c>
      <c r="E72" s="82">
        <v>1270</v>
      </c>
      <c r="F72" s="83">
        <f>F7/365*F105</f>
        <v>1306.212887278926</v>
      </c>
      <c r="G72" s="83">
        <f>G7/365*G105</f>
        <v>1371.5235316428725</v>
      </c>
      <c r="H72" s="83">
        <f>H7/365*H105</f>
        <v>1440.0997082250162</v>
      </c>
      <c r="I72" s="83">
        <f>I7/365*I105</f>
        <v>1512.104693636267</v>
      </c>
      <c r="J72" s="83">
        <f>J7/365*J105</f>
        <v>1587.7099283180803</v>
      </c>
      <c r="K72" s="74"/>
      <c r="L72" s="9"/>
      <c r="M72" s="56"/>
      <c r="N72" s="110"/>
    </row>
    <row r="73" spans="1:15" x14ac:dyDescent="0.3">
      <c r="A73" s="17" t="s">
        <v>86</v>
      </c>
      <c r="B73" s="17"/>
      <c r="C73" s="17"/>
      <c r="D73" s="81">
        <v>23</v>
      </c>
      <c r="E73" s="82">
        <v>22</v>
      </c>
      <c r="F73" s="83">
        <f>E73</f>
        <v>22</v>
      </c>
      <c r="G73" s="83">
        <f t="shared" ref="G73:J73" si="29">F73</f>
        <v>22</v>
      </c>
      <c r="H73" s="83">
        <f t="shared" si="29"/>
        <v>22</v>
      </c>
      <c r="I73" s="83">
        <f t="shared" si="29"/>
        <v>22</v>
      </c>
      <c r="J73" s="83">
        <f t="shared" si="29"/>
        <v>22</v>
      </c>
      <c r="K73" s="74"/>
      <c r="L73" t="s">
        <v>171</v>
      </c>
      <c r="N73" s="110"/>
    </row>
    <row r="74" spans="1:15" x14ac:dyDescent="0.3">
      <c r="A74" s="192" t="s">
        <v>88</v>
      </c>
      <c r="B74" s="25"/>
      <c r="C74" s="25"/>
      <c r="D74" s="81">
        <v>30</v>
      </c>
      <c r="E74" s="82">
        <v>1321</v>
      </c>
      <c r="F74" s="111">
        <f>F256</f>
        <v>81</v>
      </c>
      <c r="G74" s="111">
        <f t="shared" ref="G74:J74" si="30">G256</f>
        <v>75</v>
      </c>
      <c r="H74" s="111">
        <f t="shared" si="30"/>
        <v>3133</v>
      </c>
      <c r="I74" s="111">
        <f t="shared" si="30"/>
        <v>73</v>
      </c>
      <c r="J74" s="111">
        <f t="shared" si="30"/>
        <v>75</v>
      </c>
      <c r="K74" s="74"/>
      <c r="L74" s="9"/>
      <c r="M74" s="56"/>
      <c r="N74" s="110"/>
    </row>
    <row r="75" spans="1:15" x14ac:dyDescent="0.3">
      <c r="A75" s="25" t="s">
        <v>87</v>
      </c>
      <c r="B75" s="25"/>
      <c r="C75" s="25"/>
      <c r="D75" s="81">
        <v>1557</v>
      </c>
      <c r="E75" s="82">
        <v>1587</v>
      </c>
      <c r="F75" s="83">
        <f>F10/365*F106</f>
        <v>1701.1900168411707</v>
      </c>
      <c r="G75" s="83">
        <f>G10/365*G106</f>
        <v>1786.2495176832297</v>
      </c>
      <c r="H75" s="83">
        <f>H10/365*H106</f>
        <v>1875.5619935673913</v>
      </c>
      <c r="I75" s="83">
        <f>I10/365*I106</f>
        <v>1969.340093245761</v>
      </c>
      <c r="J75" s="83">
        <f>J10/365*J106</f>
        <v>2067.8070979080489</v>
      </c>
      <c r="K75" s="74"/>
      <c r="L75" s="9"/>
      <c r="M75" s="56"/>
      <c r="N75" s="110"/>
    </row>
    <row r="76" spans="1:15" s="6" customFormat="1" ht="3" customHeight="1" x14ac:dyDescent="0.3">
      <c r="A76" s="55"/>
      <c r="B76" s="55"/>
      <c r="C76" s="55"/>
      <c r="D76" s="84"/>
      <c r="E76" s="85"/>
      <c r="F76" s="86"/>
      <c r="G76" s="86"/>
      <c r="H76" s="86"/>
      <c r="I76" s="86"/>
      <c r="J76" s="86"/>
      <c r="K76" s="74"/>
      <c r="L76" s="56"/>
      <c r="M76" s="56"/>
      <c r="N76" s="110"/>
      <c r="O76" s="116"/>
    </row>
    <row r="77" spans="1:15" x14ac:dyDescent="0.3">
      <c r="A77" s="15" t="s">
        <v>28</v>
      </c>
      <c r="B77" s="15"/>
      <c r="C77" s="15"/>
      <c r="D77" s="87">
        <f>SUM(D69:D75)</f>
        <v>9376</v>
      </c>
      <c r="E77" s="88">
        <f>SUM(E69:E75)</f>
        <v>11462</v>
      </c>
      <c r="F77" s="87">
        <f t="shared" ref="F77:I77" si="31">SUM(F69:F75)</f>
        <v>10613.207573003816</v>
      </c>
      <c r="G77" s="87">
        <f t="shared" si="31"/>
        <v>11132.717951654007</v>
      </c>
      <c r="H77" s="87">
        <f t="shared" si="31"/>
        <v>14742.503849236711</v>
      </c>
      <c r="I77" s="87">
        <f t="shared" si="31"/>
        <v>12261.879041698547</v>
      </c>
      <c r="J77" s="87">
        <f>SUM(J69:J75)</f>
        <v>12872.222993783473</v>
      </c>
      <c r="K77" s="74"/>
      <c r="L77" s="9"/>
      <c r="M77" s="56"/>
      <c r="N77" s="110"/>
    </row>
    <row r="78" spans="1:15" ht="3" customHeight="1" x14ac:dyDescent="0.3">
      <c r="A78" s="1"/>
      <c r="B78" s="1"/>
      <c r="C78" s="1"/>
      <c r="D78" s="89"/>
      <c r="E78" s="90"/>
      <c r="F78" s="74"/>
      <c r="G78" s="74"/>
      <c r="H78" s="74"/>
      <c r="I78" s="74"/>
      <c r="J78" s="74"/>
      <c r="K78" s="74"/>
      <c r="L78" s="9"/>
      <c r="M78" s="56"/>
      <c r="N78" s="110"/>
    </row>
    <row r="79" spans="1:15" x14ac:dyDescent="0.3">
      <c r="A79" s="5" t="s">
        <v>13</v>
      </c>
      <c r="B79" s="5"/>
      <c r="C79" s="5"/>
      <c r="D79" s="89"/>
      <c r="E79" s="90"/>
      <c r="F79" s="74"/>
      <c r="G79" s="74"/>
      <c r="H79" s="74"/>
      <c r="I79" s="74"/>
      <c r="J79" s="74"/>
      <c r="K79" s="74"/>
      <c r="L79" s="9"/>
      <c r="M79" s="56"/>
      <c r="N79" s="110"/>
    </row>
    <row r="80" spans="1:15" x14ac:dyDescent="0.3">
      <c r="A80" s="17" t="s">
        <v>67</v>
      </c>
      <c r="B80" s="17"/>
      <c r="C80" s="17"/>
      <c r="D80" s="81">
        <v>0</v>
      </c>
      <c r="E80" s="82">
        <v>0</v>
      </c>
      <c r="F80" s="74">
        <f ca="1">F165</f>
        <v>0</v>
      </c>
      <c r="G80" s="74">
        <f t="shared" ref="G80:J80" ca="1" si="32">G165</f>
        <v>136.47845374261851</v>
      </c>
      <c r="H80" s="74">
        <f t="shared" ca="1" si="32"/>
        <v>984.34377110063451</v>
      </c>
      <c r="I80" s="74">
        <f t="shared" ca="1" si="32"/>
        <v>5234.4461861986429</v>
      </c>
      <c r="J80" s="74">
        <f t="shared" ca="1" si="32"/>
        <v>6797.1446954503554</v>
      </c>
      <c r="K80" s="74"/>
      <c r="L80" s="9" t="s">
        <v>170</v>
      </c>
      <c r="M80" s="56"/>
      <c r="N80" s="110"/>
    </row>
    <row r="81" spans="1:17" x14ac:dyDescent="0.3">
      <c r="A81" s="191" t="s">
        <v>89</v>
      </c>
      <c r="B81" s="17"/>
      <c r="C81" s="17"/>
      <c r="D81" s="81">
        <v>10758</v>
      </c>
      <c r="E81" s="82">
        <v>9475</v>
      </c>
      <c r="F81" s="86">
        <f>F257</f>
        <v>9436</v>
      </c>
      <c r="G81" s="86">
        <f t="shared" ref="G81:J81" si="33">G257</f>
        <v>9451</v>
      </c>
      <c r="H81" s="86">
        <f t="shared" si="33"/>
        <v>6408</v>
      </c>
      <c r="I81" s="86">
        <f t="shared" si="33"/>
        <v>6425</v>
      </c>
      <c r="J81" s="86">
        <f t="shared" si="33"/>
        <v>6440</v>
      </c>
      <c r="K81" s="74"/>
      <c r="L81" s="9"/>
      <c r="M81" s="56"/>
      <c r="N81" s="110"/>
    </row>
    <row r="82" spans="1:17" x14ac:dyDescent="0.3">
      <c r="A82" s="17" t="s">
        <v>90</v>
      </c>
      <c r="B82" s="17"/>
      <c r="C82" s="17"/>
      <c r="D82" s="81">
        <v>2146</v>
      </c>
      <c r="E82" s="82">
        <v>2051</v>
      </c>
      <c r="F82" s="74">
        <f>E82</f>
        <v>2051</v>
      </c>
      <c r="G82" s="74">
        <f t="shared" ref="G82:J83" si="34">F82</f>
        <v>2051</v>
      </c>
      <c r="H82" s="74">
        <f t="shared" si="34"/>
        <v>2051</v>
      </c>
      <c r="I82" s="74">
        <f t="shared" si="34"/>
        <v>2051</v>
      </c>
      <c r="J82" s="74">
        <f t="shared" si="34"/>
        <v>2051</v>
      </c>
      <c r="K82" s="74"/>
      <c r="L82" t="s">
        <v>171</v>
      </c>
      <c r="N82" s="110"/>
    </row>
    <row r="83" spans="1:17" x14ac:dyDescent="0.3">
      <c r="A83" s="17" t="s">
        <v>91</v>
      </c>
      <c r="B83" s="17"/>
      <c r="C83" s="17"/>
      <c r="D83" s="81">
        <v>340</v>
      </c>
      <c r="E83" s="82">
        <v>319</v>
      </c>
      <c r="F83" s="74">
        <f>E83</f>
        <v>319</v>
      </c>
      <c r="G83" s="74">
        <f t="shared" si="34"/>
        <v>319</v>
      </c>
      <c r="H83" s="74">
        <f t="shared" si="34"/>
        <v>319</v>
      </c>
      <c r="I83" s="74">
        <f t="shared" si="34"/>
        <v>319</v>
      </c>
      <c r="J83" s="74">
        <f t="shared" si="34"/>
        <v>319</v>
      </c>
      <c r="K83" s="74"/>
      <c r="L83" t="s">
        <v>171</v>
      </c>
      <c r="N83" s="110"/>
      <c r="P83" s="74"/>
      <c r="Q83" s="74"/>
    </row>
    <row r="84" spans="1:17" ht="3" customHeight="1" x14ac:dyDescent="0.3">
      <c r="A84" s="1"/>
      <c r="B84" s="1"/>
      <c r="C84" s="1"/>
      <c r="D84" s="89"/>
      <c r="E84" s="90"/>
      <c r="F84" s="74"/>
      <c r="G84" s="74"/>
      <c r="H84" s="74"/>
      <c r="I84" s="74"/>
      <c r="J84" s="74"/>
      <c r="K84" s="74"/>
      <c r="L84" s="9"/>
      <c r="M84" s="56"/>
      <c r="N84" s="110"/>
    </row>
    <row r="85" spans="1:17" x14ac:dyDescent="0.3">
      <c r="A85" s="16" t="s">
        <v>14</v>
      </c>
      <c r="B85" s="16"/>
      <c r="C85" s="16"/>
      <c r="D85" s="87">
        <f t="shared" ref="D85:J85" si="35">D77+SUM(D80:D83)</f>
        <v>22620</v>
      </c>
      <c r="E85" s="88">
        <f t="shared" si="35"/>
        <v>23307</v>
      </c>
      <c r="F85" s="87">
        <f ca="1">F77+SUM(F80:F83)</f>
        <v>22419.207573003816</v>
      </c>
      <c r="G85" s="87">
        <f t="shared" ca="1" si="35"/>
        <v>23090.196405396626</v>
      </c>
      <c r="H85" s="87">
        <f t="shared" ca="1" si="35"/>
        <v>24504.847620337343</v>
      </c>
      <c r="I85" s="87">
        <f t="shared" ca="1" si="35"/>
        <v>26291.325227897189</v>
      </c>
      <c r="J85" s="87">
        <f t="shared" ca="1" si="35"/>
        <v>28479.367689233826</v>
      </c>
      <c r="K85" s="74"/>
      <c r="L85" s="9"/>
      <c r="M85" s="56"/>
      <c r="N85" s="110"/>
    </row>
    <row r="86" spans="1:17" ht="3" customHeight="1" x14ac:dyDescent="0.3">
      <c r="D86" s="89"/>
      <c r="E86" s="90"/>
      <c r="F86" s="74"/>
      <c r="G86" s="74"/>
      <c r="H86" s="74"/>
      <c r="I86" s="74"/>
      <c r="J86" s="74"/>
      <c r="K86" s="74"/>
      <c r="L86" s="9"/>
      <c r="M86" s="56"/>
      <c r="N86" s="110"/>
    </row>
    <row r="87" spans="1:17" x14ac:dyDescent="0.3">
      <c r="A87" s="1" t="s">
        <v>60</v>
      </c>
      <c r="B87" s="1"/>
      <c r="C87" s="1"/>
      <c r="D87" s="81">
        <v>87</v>
      </c>
      <c r="E87" s="82">
        <v>88</v>
      </c>
      <c r="F87" s="145"/>
      <c r="G87" s="145"/>
      <c r="H87" s="145"/>
      <c r="I87" s="145"/>
      <c r="J87" s="145"/>
      <c r="K87" s="74"/>
      <c r="L87" s="9"/>
      <c r="M87" s="56"/>
      <c r="N87" s="110"/>
    </row>
    <row r="88" spans="1:17" x14ac:dyDescent="0.3">
      <c r="A88" s="1" t="s">
        <v>61</v>
      </c>
      <c r="B88" s="1"/>
      <c r="C88" s="1"/>
      <c r="D88" s="81">
        <v>6966</v>
      </c>
      <c r="E88" s="82">
        <v>7948</v>
      </c>
      <c r="F88" s="145"/>
      <c r="G88" s="145"/>
      <c r="H88" s="145"/>
      <c r="I88" s="145"/>
      <c r="J88" s="145"/>
      <c r="K88" s="74"/>
      <c r="L88" s="9"/>
      <c r="M88" s="56"/>
      <c r="N88" s="110"/>
    </row>
    <row r="89" spans="1:17" x14ac:dyDescent="0.3">
      <c r="A89" s="1" t="s">
        <v>59</v>
      </c>
      <c r="B89" s="1"/>
      <c r="C89" s="1"/>
      <c r="D89" s="81">
        <v>17246</v>
      </c>
      <c r="E89" s="82">
        <v>20038</v>
      </c>
      <c r="F89" s="145"/>
      <c r="G89" s="145"/>
      <c r="H89" s="145"/>
      <c r="I89" s="145"/>
      <c r="J89" s="145"/>
      <c r="K89" s="74"/>
      <c r="L89" s="9"/>
      <c r="M89" s="56"/>
      <c r="N89" s="110"/>
    </row>
    <row r="90" spans="1:17" x14ac:dyDescent="0.3">
      <c r="A90" s="1" t="s">
        <v>92</v>
      </c>
      <c r="B90" s="1"/>
      <c r="C90" s="1"/>
      <c r="D90" s="81">
        <v>293</v>
      </c>
      <c r="E90" s="82">
        <v>397</v>
      </c>
      <c r="F90" s="145"/>
      <c r="G90" s="145"/>
      <c r="H90" s="145"/>
      <c r="I90" s="145"/>
      <c r="J90" s="145"/>
      <c r="K90" s="74"/>
      <c r="L90" s="9"/>
      <c r="M90" s="56"/>
      <c r="N90" s="110"/>
    </row>
    <row r="91" spans="1:17" x14ac:dyDescent="0.3">
      <c r="A91" s="1" t="s">
        <v>93</v>
      </c>
      <c r="B91" s="1"/>
      <c r="C91" s="1"/>
      <c r="D91" s="81">
        <v>-6694</v>
      </c>
      <c r="E91" s="82">
        <v>-10694</v>
      </c>
      <c r="F91" s="145"/>
      <c r="G91" s="145"/>
      <c r="H91" s="145"/>
      <c r="I91" s="145"/>
      <c r="J91" s="145"/>
      <c r="K91" s="74"/>
      <c r="L91" s="9"/>
      <c r="M91" s="56"/>
      <c r="N91" s="110"/>
    </row>
    <row r="92" spans="1:17" s="6" customFormat="1" ht="3" customHeight="1" x14ac:dyDescent="0.3">
      <c r="A92" s="57"/>
      <c r="B92" s="57"/>
      <c r="C92" s="57"/>
      <c r="D92" s="84"/>
      <c r="E92" s="85"/>
      <c r="F92" s="86"/>
      <c r="G92" s="86"/>
      <c r="H92" s="86"/>
      <c r="I92" s="86"/>
      <c r="J92" s="86"/>
      <c r="K92" s="74"/>
      <c r="L92" s="56"/>
      <c r="M92" s="56"/>
      <c r="N92" s="110"/>
      <c r="O92" s="116"/>
    </row>
    <row r="93" spans="1:17" x14ac:dyDescent="0.3">
      <c r="A93" s="16" t="s">
        <v>15</v>
      </c>
      <c r="B93" s="16"/>
      <c r="C93" s="16"/>
      <c r="D93" s="87">
        <f>SUM(D87:D91)</f>
        <v>17898</v>
      </c>
      <c r="E93" s="88">
        <f>SUM(E87:E91)</f>
        <v>17777</v>
      </c>
      <c r="F93" s="87">
        <f ca="1">F281</f>
        <v>17788.468672010858</v>
      </c>
      <c r="G93" s="87">
        <f t="shared" ref="G93:J93" ca="1" si="36">G281</f>
        <v>17621.989880143083</v>
      </c>
      <c r="H93" s="87">
        <f t="shared" ca="1" si="36"/>
        <v>17254.686234327</v>
      </c>
      <c r="I93" s="87">
        <f t="shared" ca="1" si="36"/>
        <v>16657.923574348017</v>
      </c>
      <c r="J93" s="87">
        <f t="shared" ca="1" si="36"/>
        <v>15799.081807971283</v>
      </c>
      <c r="K93" s="74"/>
      <c r="L93" s="9"/>
      <c r="M93" s="56"/>
      <c r="N93" s="110"/>
    </row>
    <row r="94" spans="1:17" ht="3" customHeight="1" x14ac:dyDescent="0.3">
      <c r="D94" s="89"/>
      <c r="E94" s="90"/>
      <c r="F94" s="74"/>
      <c r="G94" s="74"/>
      <c r="H94" s="74"/>
      <c r="I94" s="74"/>
      <c r="J94" s="74"/>
      <c r="K94" s="74"/>
      <c r="L94" s="9"/>
      <c r="M94" s="56"/>
      <c r="N94" s="110"/>
    </row>
    <row r="95" spans="1:17" x14ac:dyDescent="0.3">
      <c r="A95" s="4" t="s">
        <v>16</v>
      </c>
      <c r="B95" s="4"/>
      <c r="C95" s="4"/>
      <c r="D95" s="91">
        <f t="shared" ref="D95:J95" si="37">D85+D93</f>
        <v>40518</v>
      </c>
      <c r="E95" s="92">
        <f t="shared" si="37"/>
        <v>41084</v>
      </c>
      <c r="F95" s="91">
        <f t="shared" ca="1" si="37"/>
        <v>40207.676245014678</v>
      </c>
      <c r="G95" s="91">
        <f t="shared" ca="1" si="37"/>
        <v>40712.186285539705</v>
      </c>
      <c r="H95" s="91">
        <f t="shared" ca="1" si="37"/>
        <v>41759.533854664347</v>
      </c>
      <c r="I95" s="91">
        <f t="shared" ca="1" si="37"/>
        <v>42949.248802245202</v>
      </c>
      <c r="J95" s="91">
        <f t="shared" ca="1" si="37"/>
        <v>44278.449497205111</v>
      </c>
      <c r="K95" s="74"/>
      <c r="L95" s="9"/>
      <c r="M95" s="56"/>
      <c r="N95" s="110"/>
    </row>
    <row r="96" spans="1:17" s="19" customFormat="1" x14ac:dyDescent="0.3">
      <c r="A96" s="43" t="s">
        <v>17</v>
      </c>
      <c r="B96" s="43"/>
      <c r="C96" s="43"/>
      <c r="D96" s="203">
        <f>ROUND(D66-D95,3)</f>
        <v>0</v>
      </c>
      <c r="E96" s="204">
        <f t="shared" ref="E96:J96" si="38">ROUND(E66-E95,3)</f>
        <v>0</v>
      </c>
      <c r="F96" s="203">
        <f t="shared" ca="1" si="38"/>
        <v>0</v>
      </c>
      <c r="G96" s="203">
        <f t="shared" ca="1" si="38"/>
        <v>0</v>
      </c>
      <c r="H96" s="203">
        <f t="shared" ca="1" si="38"/>
        <v>0</v>
      </c>
      <c r="I96" s="203">
        <f t="shared" ca="1" si="38"/>
        <v>0</v>
      </c>
      <c r="J96" s="203">
        <f t="shared" ca="1" si="38"/>
        <v>0</v>
      </c>
      <c r="L96" s="9"/>
      <c r="M96" s="56"/>
      <c r="O96" s="117"/>
    </row>
    <row r="97" spans="1:14" ht="3" customHeight="1" x14ac:dyDescent="0.3">
      <c r="D97" s="10"/>
      <c r="E97" s="51"/>
    </row>
    <row r="98" spans="1:14" x14ac:dyDescent="0.3">
      <c r="A98" s="124" t="s">
        <v>18</v>
      </c>
      <c r="B98" s="125" t="s">
        <v>123</v>
      </c>
      <c r="C98" s="125" t="s">
        <v>142</v>
      </c>
      <c r="D98" s="126"/>
      <c r="E98" s="127"/>
      <c r="F98" s="123"/>
      <c r="G98" s="123"/>
      <c r="H98" s="123"/>
      <c r="I98" s="123"/>
      <c r="J98" s="123"/>
    </row>
    <row r="99" spans="1:14" x14ac:dyDescent="0.3">
      <c r="A99" s="128" t="s">
        <v>9</v>
      </c>
      <c r="B99" s="129" t="s">
        <v>24</v>
      </c>
      <c r="C99" s="129" t="s">
        <v>143</v>
      </c>
      <c r="D99" s="130">
        <f>D53/(D$7/365)</f>
        <v>6.4553590453867464</v>
      </c>
      <c r="E99" s="131">
        <f>E53/(E$7/365)</f>
        <v>6.8113411991331567</v>
      </c>
      <c r="F99" s="132">
        <f>AVERAGE($D99:$E99)</f>
        <v>6.6333501222599516</v>
      </c>
      <c r="G99" s="132">
        <f t="shared" ref="G99:J106" si="39">AVERAGE($D99:$E99)</f>
        <v>6.6333501222599516</v>
      </c>
      <c r="H99" s="132">
        <f t="shared" si="39"/>
        <v>6.6333501222599516</v>
      </c>
      <c r="I99" s="132">
        <f t="shared" si="39"/>
        <v>6.6333501222599516</v>
      </c>
      <c r="J99" s="132">
        <f t="shared" si="39"/>
        <v>6.6333501222599516</v>
      </c>
      <c r="L99" t="s">
        <v>149</v>
      </c>
    </row>
    <row r="100" spans="1:14" x14ac:dyDescent="0.3">
      <c r="A100" s="128" t="s">
        <v>120</v>
      </c>
      <c r="B100" s="129" t="s">
        <v>121</v>
      </c>
      <c r="C100" s="129" t="s">
        <v>144</v>
      </c>
      <c r="D100" s="130">
        <f>D54/(D$10/365)</f>
        <v>81.690438514729152</v>
      </c>
      <c r="E100" s="131">
        <f>E54/(E$10/365)</f>
        <v>79.922105004906768</v>
      </c>
      <c r="F100" s="132">
        <f t="shared" ref="F100:F106" si="40">AVERAGE($D100:$E100)</f>
        <v>80.80627175981796</v>
      </c>
      <c r="G100" s="132">
        <f t="shared" si="39"/>
        <v>80.80627175981796</v>
      </c>
      <c r="H100" s="132">
        <f t="shared" si="39"/>
        <v>80.80627175981796</v>
      </c>
      <c r="I100" s="132">
        <f t="shared" si="39"/>
        <v>80.80627175981796</v>
      </c>
      <c r="J100" s="132">
        <f t="shared" si="39"/>
        <v>80.80627175981796</v>
      </c>
      <c r="L100" t="s">
        <v>148</v>
      </c>
    </row>
    <row r="101" spans="1:14" x14ac:dyDescent="0.3">
      <c r="A101" s="128" t="s">
        <v>79</v>
      </c>
      <c r="B101" s="129" t="s">
        <v>24</v>
      </c>
      <c r="C101" s="129" t="s">
        <v>145</v>
      </c>
      <c r="D101" s="156">
        <f>D55/D$7</f>
        <v>1.3679948860004261E-2</v>
      </c>
      <c r="E101" s="158">
        <f>E55/E$7</f>
        <v>1.0340583781469887E-2</v>
      </c>
      <c r="F101" s="157">
        <f t="shared" si="40"/>
        <v>1.2010266320737074E-2</v>
      </c>
      <c r="G101" s="157">
        <f t="shared" si="39"/>
        <v>1.2010266320737074E-2</v>
      </c>
      <c r="H101" s="157">
        <f t="shared" si="39"/>
        <v>1.2010266320737074E-2</v>
      </c>
      <c r="I101" s="157">
        <f t="shared" si="39"/>
        <v>1.2010266320737074E-2</v>
      </c>
      <c r="J101" s="157">
        <f t="shared" si="39"/>
        <v>1.2010266320737074E-2</v>
      </c>
    </row>
    <row r="102" spans="1:14" x14ac:dyDescent="0.3">
      <c r="A102" s="128" t="s">
        <v>26</v>
      </c>
      <c r="B102" s="129" t="s">
        <v>121</v>
      </c>
      <c r="C102" s="129" t="s">
        <v>146</v>
      </c>
      <c r="D102" s="130">
        <f>D69/(D$10/365)</f>
        <v>38.420219799276005</v>
      </c>
      <c r="E102" s="131">
        <f>E69/(E$10/365)</f>
        <v>40.117762512266928</v>
      </c>
      <c r="F102" s="132">
        <f t="shared" si="40"/>
        <v>39.268991155771467</v>
      </c>
      <c r="G102" s="132">
        <f t="shared" si="39"/>
        <v>39.268991155771467</v>
      </c>
      <c r="H102" s="132">
        <f t="shared" si="39"/>
        <v>39.268991155771467</v>
      </c>
      <c r="I102" s="132">
        <f t="shared" si="39"/>
        <v>39.268991155771467</v>
      </c>
      <c r="J102" s="132">
        <f t="shared" si="39"/>
        <v>39.268991155771467</v>
      </c>
      <c r="L102" t="s">
        <v>150</v>
      </c>
    </row>
    <row r="103" spans="1:14" x14ac:dyDescent="0.3">
      <c r="A103" s="128" t="s">
        <v>83</v>
      </c>
      <c r="B103" s="129" t="s">
        <v>122</v>
      </c>
      <c r="C103" s="129" t="s">
        <v>147</v>
      </c>
      <c r="D103" s="130">
        <f>D70/(D$16/365)</f>
        <v>31.244072872473176</v>
      </c>
      <c r="E103" s="131">
        <f>E70/(E$16/365)</f>
        <v>31.264235522171067</v>
      </c>
      <c r="F103" s="132">
        <f t="shared" si="40"/>
        <v>31.254154197322123</v>
      </c>
      <c r="G103" s="132">
        <f t="shared" si="39"/>
        <v>31.254154197322123</v>
      </c>
      <c r="H103" s="132">
        <f t="shared" si="39"/>
        <v>31.254154197322123</v>
      </c>
      <c r="I103" s="132">
        <f t="shared" si="39"/>
        <v>31.254154197322123</v>
      </c>
      <c r="J103" s="132">
        <f t="shared" si="39"/>
        <v>31.254154197322123</v>
      </c>
    </row>
    <row r="104" spans="1:14" x14ac:dyDescent="0.3">
      <c r="A104" s="128" t="s">
        <v>84</v>
      </c>
      <c r="B104" s="129" t="s">
        <v>24</v>
      </c>
      <c r="C104" s="129" t="s">
        <v>143</v>
      </c>
      <c r="D104" s="130">
        <f>D71/(D$7/365)</f>
        <v>2.0273456921656368</v>
      </c>
      <c r="E104" s="131">
        <f>E71/(E$7/365)</f>
        <v>2.3046258394199644</v>
      </c>
      <c r="F104" s="132">
        <f t="shared" si="40"/>
        <v>2.1659857657928008</v>
      </c>
      <c r="G104" s="132">
        <f t="shared" si="39"/>
        <v>2.1659857657928008</v>
      </c>
      <c r="H104" s="132">
        <f t="shared" si="39"/>
        <v>2.1659857657928008</v>
      </c>
      <c r="I104" s="132">
        <f t="shared" si="39"/>
        <v>2.1659857657928008</v>
      </c>
      <c r="J104" s="132">
        <f t="shared" si="39"/>
        <v>2.1659857657928008</v>
      </c>
      <c r="L104" t="s">
        <v>149</v>
      </c>
    </row>
    <row r="105" spans="1:14" x14ac:dyDescent="0.3">
      <c r="A105" s="128" t="s">
        <v>85</v>
      </c>
      <c r="B105" s="129" t="s">
        <v>24</v>
      </c>
      <c r="C105" s="129" t="s">
        <v>143</v>
      </c>
      <c r="D105" s="130">
        <f>D72/(D$7/365)</f>
        <v>5.9472263655089135</v>
      </c>
      <c r="E105" s="131">
        <f>E72/(E$7/365)</f>
        <v>6.2010059662359209</v>
      </c>
      <c r="F105" s="132">
        <f t="shared" si="40"/>
        <v>6.0741161658724172</v>
      </c>
      <c r="G105" s="132">
        <f t="shared" si="39"/>
        <v>6.0741161658724172</v>
      </c>
      <c r="H105" s="132">
        <f t="shared" si="39"/>
        <v>6.0741161658724172</v>
      </c>
      <c r="I105" s="132">
        <f t="shared" si="39"/>
        <v>6.0741161658724172</v>
      </c>
      <c r="J105" s="132">
        <f t="shared" si="39"/>
        <v>6.0741161658724172</v>
      </c>
      <c r="L105" t="s">
        <v>149</v>
      </c>
    </row>
    <row r="106" spans="1:14" x14ac:dyDescent="0.3">
      <c r="A106" s="128" t="s">
        <v>87</v>
      </c>
      <c r="B106" s="129" t="s">
        <v>121</v>
      </c>
      <c r="C106" s="129" t="s">
        <v>147</v>
      </c>
      <c r="D106" s="130">
        <f>D75/(D$10/365)</f>
        <v>12.318839008952377</v>
      </c>
      <c r="E106" s="131">
        <f>E75/(E$10/365)</f>
        <v>11.842799313052012</v>
      </c>
      <c r="F106" s="132">
        <f t="shared" si="40"/>
        <v>12.080819161002195</v>
      </c>
      <c r="G106" s="132">
        <f t="shared" si="39"/>
        <v>12.080819161002195</v>
      </c>
      <c r="H106" s="132">
        <f t="shared" si="39"/>
        <v>12.080819161002195</v>
      </c>
      <c r="I106" s="132">
        <f t="shared" si="39"/>
        <v>12.080819161002195</v>
      </c>
      <c r="J106" s="132">
        <f t="shared" si="39"/>
        <v>12.080819161002195</v>
      </c>
    </row>
    <row r="107" spans="1:14" ht="5.0999999999999996" customHeight="1" x14ac:dyDescent="0.3">
      <c r="E107" s="50"/>
    </row>
    <row r="108" spans="1:14" x14ac:dyDescent="0.3">
      <c r="A108" s="34" t="s">
        <v>40</v>
      </c>
      <c r="B108" s="34"/>
      <c r="C108" s="34"/>
      <c r="D108" s="35">
        <f t="shared" ref="D108:J108" si="41">D49</f>
        <v>2011</v>
      </c>
      <c r="E108" s="35">
        <f t="shared" si="41"/>
        <v>2012</v>
      </c>
      <c r="F108" s="35">
        <f t="shared" si="41"/>
        <v>2013</v>
      </c>
      <c r="G108" s="35">
        <f t="shared" si="41"/>
        <v>2014</v>
      </c>
      <c r="H108" s="35">
        <f t="shared" si="41"/>
        <v>2015</v>
      </c>
      <c r="I108" s="35">
        <f t="shared" si="41"/>
        <v>2016</v>
      </c>
      <c r="J108" s="35">
        <f t="shared" si="41"/>
        <v>2017</v>
      </c>
    </row>
    <row r="109" spans="1:14" ht="3" customHeight="1" x14ac:dyDescent="0.3"/>
    <row r="110" spans="1:14" ht="11.25" customHeight="1" x14ac:dyDescent="0.3">
      <c r="A110" s="4" t="s">
        <v>30</v>
      </c>
      <c r="B110" s="4"/>
      <c r="C110" s="4"/>
      <c r="F110" s="74"/>
      <c r="G110" s="74"/>
      <c r="H110" s="74"/>
      <c r="I110" s="74"/>
      <c r="J110" s="74"/>
      <c r="N110" s="74"/>
    </row>
    <row r="111" spans="1:14" x14ac:dyDescent="0.3">
      <c r="A111" s="5" t="s">
        <v>5</v>
      </c>
      <c r="B111" s="5"/>
      <c r="C111" s="5"/>
      <c r="D111" s="9"/>
      <c r="E111" s="9"/>
      <c r="F111" s="74">
        <f ca="1">F38</f>
        <v>4704.6287094875333</v>
      </c>
      <c r="G111" s="74">
        <f ca="1">G38</f>
        <v>4977.2396388385969</v>
      </c>
      <c r="H111" s="74">
        <f ca="1">H38</f>
        <v>5226.6342982438055</v>
      </c>
      <c r="I111" s="74">
        <f ca="1">I38</f>
        <v>5476.0263805612685</v>
      </c>
      <c r="J111" s="74">
        <f ca="1">J38</f>
        <v>5727.7209814089547</v>
      </c>
      <c r="N111" s="74"/>
    </row>
    <row r="112" spans="1:14" ht="3" customHeight="1" x14ac:dyDescent="0.3">
      <c r="A112" s="5"/>
      <c r="B112" s="5"/>
      <c r="C112" s="5"/>
      <c r="D112" s="9"/>
      <c r="E112" s="9"/>
      <c r="F112" s="74"/>
      <c r="G112" s="74"/>
      <c r="H112" s="74"/>
      <c r="I112" s="74"/>
      <c r="J112" s="74"/>
      <c r="N112" s="74"/>
    </row>
    <row r="113" spans="1:14" x14ac:dyDescent="0.3">
      <c r="A113" s="22" t="s">
        <v>19</v>
      </c>
      <c r="B113" s="22"/>
      <c r="C113" s="22"/>
      <c r="F113" s="74"/>
      <c r="G113" s="74"/>
      <c r="H113" s="74"/>
      <c r="I113" s="74"/>
      <c r="J113" s="74"/>
      <c r="N113" s="74"/>
    </row>
    <row r="114" spans="1:14" x14ac:dyDescent="0.3">
      <c r="A114" s="17" t="s">
        <v>77</v>
      </c>
      <c r="B114" s="17"/>
      <c r="C114" s="17"/>
      <c r="D114" s="9"/>
      <c r="E114" s="9"/>
      <c r="F114" s="74">
        <f>F265</f>
        <v>1700.1617451523546</v>
      </c>
      <c r="G114" s="74">
        <f t="shared" ref="G114:J114" si="42">G265</f>
        <v>1785.1698324099723</v>
      </c>
      <c r="H114" s="74">
        <f t="shared" si="42"/>
        <v>1874.4283240304712</v>
      </c>
      <c r="I114" s="74">
        <f t="shared" si="42"/>
        <v>1968.1497402319949</v>
      </c>
      <c r="J114" s="74">
        <f t="shared" si="42"/>
        <v>2066.5572272435943</v>
      </c>
      <c r="N114" s="74"/>
    </row>
    <row r="115" spans="1:14" x14ac:dyDescent="0.3">
      <c r="A115" s="17" t="s">
        <v>151</v>
      </c>
      <c r="B115" s="17"/>
      <c r="C115" s="17"/>
      <c r="D115" s="9"/>
      <c r="E115" s="9"/>
      <c r="F115" s="74">
        <v>0</v>
      </c>
      <c r="G115" s="74">
        <v>0</v>
      </c>
      <c r="H115" s="74">
        <v>0</v>
      </c>
      <c r="I115" s="74">
        <v>0</v>
      </c>
      <c r="J115" s="74">
        <v>0</v>
      </c>
      <c r="N115" s="74"/>
    </row>
    <row r="116" spans="1:14" x14ac:dyDescent="0.3">
      <c r="A116" s="17" t="s">
        <v>94</v>
      </c>
      <c r="B116" s="17"/>
      <c r="C116" s="17"/>
      <c r="D116" s="9"/>
      <c r="E116" s="9"/>
      <c r="F116" s="74">
        <f>F276</f>
        <v>200</v>
      </c>
      <c r="G116" s="74">
        <f t="shared" ref="G116:J116" si="43">G276</f>
        <v>200</v>
      </c>
      <c r="H116" s="74">
        <f t="shared" si="43"/>
        <v>200</v>
      </c>
      <c r="I116" s="74">
        <f t="shared" si="43"/>
        <v>200</v>
      </c>
      <c r="J116" s="74">
        <f t="shared" si="43"/>
        <v>200</v>
      </c>
      <c r="N116" s="74"/>
    </row>
    <row r="117" spans="1:14" ht="3" customHeight="1" x14ac:dyDescent="0.3">
      <c r="F117" s="74"/>
      <c r="G117" s="74"/>
      <c r="H117" s="74"/>
      <c r="I117" s="74"/>
      <c r="J117" s="74"/>
      <c r="N117" s="74"/>
    </row>
    <row r="118" spans="1:14" x14ac:dyDescent="0.3">
      <c r="A118" s="22" t="s">
        <v>20</v>
      </c>
      <c r="B118" s="22"/>
      <c r="C118" s="22"/>
      <c r="F118" s="74"/>
      <c r="G118" s="74"/>
      <c r="H118" s="74"/>
      <c r="I118" s="74"/>
      <c r="J118" s="74"/>
      <c r="N118" s="74"/>
    </row>
    <row r="119" spans="1:14" x14ac:dyDescent="0.3">
      <c r="A119" s="17" t="s">
        <v>9</v>
      </c>
      <c r="B119" s="17"/>
      <c r="C119" s="17"/>
      <c r="F119" s="74">
        <f t="shared" ref="F119:J121" si="44">E53-F53</f>
        <v>-31.473774770935506</v>
      </c>
      <c r="G119" s="74">
        <f t="shared" si="44"/>
        <v>-71.323688738546707</v>
      </c>
      <c r="H119" s="74">
        <f t="shared" si="44"/>
        <v>-74.889873175474349</v>
      </c>
      <c r="I119" s="74">
        <f t="shared" si="44"/>
        <v>-78.634366834247885</v>
      </c>
      <c r="J119" s="74">
        <f t="shared" si="44"/>
        <v>-82.566085175960097</v>
      </c>
      <c r="N119" s="74"/>
    </row>
    <row r="120" spans="1:14" x14ac:dyDescent="0.3">
      <c r="A120" s="168" t="s">
        <v>78</v>
      </c>
      <c r="B120" s="17"/>
      <c r="C120" s="17"/>
      <c r="F120" s="74">
        <f t="shared" si="44"/>
        <v>-668.93225483503011</v>
      </c>
      <c r="G120" s="74">
        <f t="shared" si="44"/>
        <v>-568.94661274175269</v>
      </c>
      <c r="H120" s="74">
        <f t="shared" si="44"/>
        <v>-597.39394337884005</v>
      </c>
      <c r="I120" s="74">
        <f t="shared" si="44"/>
        <v>-627.26364054778242</v>
      </c>
      <c r="J120" s="74">
        <f t="shared" si="44"/>
        <v>-658.62682257517008</v>
      </c>
      <c r="N120" s="74"/>
    </row>
    <row r="121" spans="1:14" x14ac:dyDescent="0.3">
      <c r="A121" s="17" t="s">
        <v>79</v>
      </c>
      <c r="B121" s="17"/>
      <c r="C121" s="17"/>
      <c r="F121" s="74">
        <f t="shared" si="44"/>
        <v>-169.70622096739817</v>
      </c>
      <c r="G121" s="74">
        <f t="shared" si="44"/>
        <v>-47.135311048369999</v>
      </c>
      <c r="H121" s="74">
        <f t="shared" si="44"/>
        <v>-49.492076600788437</v>
      </c>
      <c r="I121" s="74">
        <f t="shared" si="44"/>
        <v>-51.966680430827864</v>
      </c>
      <c r="J121" s="74">
        <f t="shared" si="44"/>
        <v>-54.565014452369269</v>
      </c>
      <c r="N121" s="74"/>
    </row>
    <row r="122" spans="1:14" x14ac:dyDescent="0.3">
      <c r="A122" s="17" t="s">
        <v>26</v>
      </c>
      <c r="B122" s="17"/>
      <c r="C122" s="17"/>
      <c r="D122" s="23"/>
      <c r="E122" s="23"/>
      <c r="F122" s="74">
        <f t="shared" ref="F122:J126" si="45">F69-E69</f>
        <v>153.7587717620263</v>
      </c>
      <c r="G122" s="74">
        <f t="shared" si="45"/>
        <v>276.48793858810222</v>
      </c>
      <c r="H122" s="74">
        <f t="shared" si="45"/>
        <v>290.31233551750665</v>
      </c>
      <c r="I122" s="74">
        <f t="shared" si="45"/>
        <v>304.82795229338262</v>
      </c>
      <c r="J122" s="74">
        <f t="shared" si="45"/>
        <v>320.06934990804984</v>
      </c>
      <c r="N122" s="74"/>
    </row>
    <row r="123" spans="1:14" x14ac:dyDescent="0.3">
      <c r="A123" s="17" t="s">
        <v>83</v>
      </c>
      <c r="B123" s="17"/>
      <c r="C123" s="17"/>
      <c r="D123" s="23"/>
      <c r="E123" s="23"/>
      <c r="F123" s="74">
        <f t="shared" si="45"/>
        <v>93.259856209697773</v>
      </c>
      <c r="G123" s="74">
        <f t="shared" si="45"/>
        <v>75.362992810484684</v>
      </c>
      <c r="H123" s="74">
        <f t="shared" si="45"/>
        <v>79.131142451009282</v>
      </c>
      <c r="I123" s="74">
        <f t="shared" si="45"/>
        <v>83.087699573559803</v>
      </c>
      <c r="J123" s="74">
        <f t="shared" si="45"/>
        <v>87.242084552237429</v>
      </c>
      <c r="N123" s="74"/>
    </row>
    <row r="124" spans="1:14" x14ac:dyDescent="0.3">
      <c r="A124" s="17" t="s">
        <v>84</v>
      </c>
      <c r="B124" s="17"/>
      <c r="C124" s="17"/>
      <c r="D124" s="23"/>
      <c r="E124" s="23"/>
      <c r="F124" s="74">
        <f t="shared" si="45"/>
        <v>-6.2139590880033211</v>
      </c>
      <c r="G124" s="74">
        <f t="shared" si="45"/>
        <v>23.289302045599868</v>
      </c>
      <c r="H124" s="74">
        <f t="shared" si="45"/>
        <v>24.453767147879887</v>
      </c>
      <c r="I124" s="74">
        <f t="shared" si="45"/>
        <v>25.676455505273793</v>
      </c>
      <c r="J124" s="74">
        <f t="shared" si="45"/>
        <v>26.960278280537409</v>
      </c>
      <c r="N124" s="74"/>
    </row>
    <row r="125" spans="1:14" x14ac:dyDescent="0.3">
      <c r="A125" s="17" t="s">
        <v>85</v>
      </c>
      <c r="B125" s="17"/>
      <c r="C125" s="17"/>
      <c r="D125" s="23"/>
      <c r="E125" s="23"/>
      <c r="F125" s="74">
        <f t="shared" si="45"/>
        <v>36.212887278926019</v>
      </c>
      <c r="G125" s="74">
        <f t="shared" si="45"/>
        <v>65.310644363946494</v>
      </c>
      <c r="H125" s="74">
        <f t="shared" si="45"/>
        <v>68.576176582143717</v>
      </c>
      <c r="I125" s="74">
        <f t="shared" si="45"/>
        <v>72.0049854112508</v>
      </c>
      <c r="J125" s="74">
        <f t="shared" si="45"/>
        <v>75.605234681813272</v>
      </c>
      <c r="N125" s="74"/>
    </row>
    <row r="126" spans="1:14" x14ac:dyDescent="0.3">
      <c r="A126" s="17" t="s">
        <v>86</v>
      </c>
      <c r="B126" s="17"/>
      <c r="C126" s="17"/>
      <c r="D126" s="23"/>
      <c r="E126" s="23"/>
      <c r="F126" s="74">
        <f t="shared" si="45"/>
        <v>0</v>
      </c>
      <c r="G126" s="74">
        <f t="shared" si="45"/>
        <v>0</v>
      </c>
      <c r="H126" s="74">
        <f t="shared" si="45"/>
        <v>0</v>
      </c>
      <c r="I126" s="74">
        <f t="shared" si="45"/>
        <v>0</v>
      </c>
      <c r="J126" s="74">
        <f t="shared" si="45"/>
        <v>0</v>
      </c>
      <c r="N126" s="74"/>
    </row>
    <row r="127" spans="1:14" x14ac:dyDescent="0.3">
      <c r="A127" s="25" t="s">
        <v>87</v>
      </c>
      <c r="B127" s="25"/>
      <c r="C127" s="25"/>
      <c r="D127" s="23"/>
      <c r="E127" s="23"/>
      <c r="F127" s="74">
        <f>F75-E75</f>
        <v>114.19001684117075</v>
      </c>
      <c r="G127" s="74">
        <f>G75-F75</f>
        <v>85.059500842058924</v>
      </c>
      <c r="H127" s="74">
        <f>H75-G75</f>
        <v>89.312475884161586</v>
      </c>
      <c r="I127" s="74">
        <f>I75-H75</f>
        <v>93.778099678369699</v>
      </c>
      <c r="J127" s="74">
        <f>J75-I75</f>
        <v>98.467004662287991</v>
      </c>
      <c r="N127" s="74"/>
    </row>
    <row r="128" spans="1:14" ht="5.0999999999999996" customHeight="1" x14ac:dyDescent="0.3">
      <c r="A128" s="42"/>
      <c r="B128" s="42"/>
      <c r="C128" s="42"/>
      <c r="D128" s="24"/>
      <c r="E128" s="24"/>
      <c r="F128" s="76"/>
      <c r="G128" s="76"/>
      <c r="H128" s="76"/>
      <c r="I128" s="76"/>
      <c r="J128" s="76"/>
      <c r="N128" s="74"/>
    </row>
    <row r="129" spans="1:14" x14ac:dyDescent="0.3">
      <c r="A129" s="41" t="s">
        <v>32</v>
      </c>
      <c r="B129" s="41"/>
      <c r="C129" s="41"/>
      <c r="D129" s="21"/>
      <c r="E129" s="21"/>
      <c r="F129" s="78">
        <f ca="1">F111+SUM(F114:F116)+SUM(F119:F127)</f>
        <v>6125.8857770703416</v>
      </c>
      <c r="G129" s="78">
        <f ca="1">G111+SUM(G114:G116)+SUM(G119:G127)</f>
        <v>6800.5142373700919</v>
      </c>
      <c r="H129" s="78">
        <f ca="1">H111+SUM(H114:H116)+SUM(H119:H127)</f>
        <v>7131.0726267018754</v>
      </c>
      <c r="I129" s="78">
        <f ca="1">I111+SUM(I114:I116)+SUM(I119:I127)</f>
        <v>7465.6866254422421</v>
      </c>
      <c r="J129" s="78">
        <f ca="1">J111+SUM(J114:J116)+SUM(J119:J127)</f>
        <v>7806.8642385339763</v>
      </c>
      <c r="N129" s="74"/>
    </row>
    <row r="130" spans="1:14" ht="3" customHeight="1" x14ac:dyDescent="0.3">
      <c r="F130" s="74"/>
      <c r="G130" s="74"/>
      <c r="H130" s="74"/>
      <c r="I130" s="74"/>
      <c r="J130" s="74"/>
      <c r="N130" s="74"/>
    </row>
    <row r="131" spans="1:14" x14ac:dyDescent="0.3">
      <c r="A131" s="4" t="s">
        <v>31</v>
      </c>
      <c r="B131" s="4"/>
      <c r="C131" s="4"/>
      <c r="F131" s="74"/>
      <c r="G131" s="74"/>
      <c r="H131" s="74"/>
      <c r="I131" s="74"/>
      <c r="J131" s="74"/>
      <c r="N131" s="74"/>
    </row>
    <row r="132" spans="1:14" x14ac:dyDescent="0.3">
      <c r="A132" s="17" t="s">
        <v>41</v>
      </c>
      <c r="B132" s="17"/>
      <c r="C132" s="17"/>
      <c r="F132" s="74">
        <f>-F263</f>
        <v>-1800</v>
      </c>
      <c r="G132" s="74">
        <f t="shared" ref="G132:J132" si="46">-G263</f>
        <v>-2000</v>
      </c>
      <c r="H132" s="74">
        <f t="shared" si="46"/>
        <v>-2200</v>
      </c>
      <c r="I132" s="74">
        <f t="shared" si="46"/>
        <v>-2400</v>
      </c>
      <c r="J132" s="74">
        <f t="shared" si="46"/>
        <v>-2600</v>
      </c>
      <c r="N132" s="74"/>
    </row>
    <row r="133" spans="1:14" x14ac:dyDescent="0.3">
      <c r="A133" s="17" t="s">
        <v>95</v>
      </c>
      <c r="B133" s="17"/>
      <c r="C133" s="17"/>
      <c r="F133" s="86">
        <f>F268</f>
        <v>0</v>
      </c>
      <c r="G133" s="86">
        <f t="shared" ref="G133:J133" si="47">G268</f>
        <v>0</v>
      </c>
      <c r="H133" s="86">
        <f t="shared" si="47"/>
        <v>0</v>
      </c>
      <c r="I133" s="86">
        <f t="shared" si="47"/>
        <v>0</v>
      </c>
      <c r="J133" s="86">
        <f t="shared" si="47"/>
        <v>0</v>
      </c>
      <c r="N133" s="74"/>
    </row>
    <row r="134" spans="1:14" x14ac:dyDescent="0.3">
      <c r="A134" s="17" t="s">
        <v>164</v>
      </c>
      <c r="B134" s="17"/>
      <c r="C134" s="17"/>
      <c r="F134" s="81">
        <v>0</v>
      </c>
      <c r="G134" s="81">
        <v>0</v>
      </c>
      <c r="H134" s="81">
        <v>0</v>
      </c>
      <c r="I134" s="81">
        <v>0</v>
      </c>
      <c r="J134" s="81">
        <v>0</v>
      </c>
      <c r="L134" t="s">
        <v>152</v>
      </c>
      <c r="N134" s="74"/>
    </row>
    <row r="135" spans="1:14" x14ac:dyDescent="0.3">
      <c r="A135" s="17" t="s">
        <v>165</v>
      </c>
      <c r="B135" s="17"/>
      <c r="C135" s="17"/>
      <c r="F135" s="81">
        <v>0</v>
      </c>
      <c r="G135" s="81">
        <v>0</v>
      </c>
      <c r="H135" s="81">
        <v>0</v>
      </c>
      <c r="I135" s="81">
        <v>0</v>
      </c>
      <c r="J135" s="81">
        <v>0</v>
      </c>
      <c r="L135" t="s">
        <v>152</v>
      </c>
      <c r="N135" s="74"/>
    </row>
    <row r="136" spans="1:14" ht="3" customHeight="1" x14ac:dyDescent="0.3">
      <c r="A136" s="17"/>
      <c r="B136" s="17"/>
      <c r="C136" s="17"/>
      <c r="F136" s="74"/>
      <c r="G136" s="74"/>
      <c r="H136" s="74"/>
      <c r="I136" s="74"/>
      <c r="J136" s="74"/>
      <c r="N136" s="74"/>
    </row>
    <row r="137" spans="1:14" x14ac:dyDescent="0.3">
      <c r="A137" s="41" t="s">
        <v>33</v>
      </c>
      <c r="B137" s="41"/>
      <c r="C137" s="41"/>
      <c r="D137" s="21"/>
      <c r="E137" s="21"/>
      <c r="F137" s="78">
        <f>SUM(F132:F135)</f>
        <v>-1800</v>
      </c>
      <c r="G137" s="78">
        <f t="shared" ref="G137:J137" si="48">SUM(G132:G135)</f>
        <v>-2000</v>
      </c>
      <c r="H137" s="78">
        <f t="shared" si="48"/>
        <v>-2200</v>
      </c>
      <c r="I137" s="78">
        <f t="shared" si="48"/>
        <v>-2400</v>
      </c>
      <c r="J137" s="78">
        <f t="shared" si="48"/>
        <v>-2600</v>
      </c>
      <c r="N137" s="74"/>
    </row>
    <row r="138" spans="1:14" ht="3" customHeight="1" x14ac:dyDescent="0.3">
      <c r="F138" s="74"/>
      <c r="G138" s="74"/>
      <c r="H138" s="74"/>
      <c r="I138" s="74"/>
      <c r="J138" s="74"/>
      <c r="N138" s="74"/>
    </row>
    <row r="139" spans="1:14" x14ac:dyDescent="0.3">
      <c r="A139" s="4" t="s">
        <v>34</v>
      </c>
      <c r="B139" s="4"/>
      <c r="C139" s="4"/>
      <c r="F139" s="74"/>
      <c r="G139" s="74"/>
      <c r="H139" s="74"/>
      <c r="I139" s="74"/>
      <c r="J139" s="74"/>
      <c r="N139" s="74"/>
    </row>
    <row r="140" spans="1:14" x14ac:dyDescent="0.3">
      <c r="A140" s="17" t="s">
        <v>67</v>
      </c>
      <c r="B140" s="17"/>
      <c r="C140" s="17"/>
      <c r="F140" s="74">
        <f ca="1">F165-E165</f>
        <v>0</v>
      </c>
      <c r="G140" s="74">
        <f t="shared" ref="G140:J140" ca="1" si="49">G165-F165</f>
        <v>136.47845374261851</v>
      </c>
      <c r="H140" s="74">
        <f t="shared" ca="1" si="49"/>
        <v>847.865317358016</v>
      </c>
      <c r="I140" s="74">
        <f t="shared" ca="1" si="49"/>
        <v>4250.1024150980084</v>
      </c>
      <c r="J140" s="74">
        <f t="shared" ca="1" si="49"/>
        <v>1562.6985092517125</v>
      </c>
      <c r="N140" s="74"/>
    </row>
    <row r="141" spans="1:14" x14ac:dyDescent="0.3">
      <c r="A141" s="192" t="s">
        <v>88</v>
      </c>
      <c r="B141" s="25"/>
      <c r="C141" s="25"/>
      <c r="D141" s="23"/>
      <c r="E141" s="23"/>
      <c r="F141" s="86">
        <f>F74-E74</f>
        <v>-1240</v>
      </c>
      <c r="G141" s="86">
        <f t="shared" ref="G141:J141" si="50">G74-F74</f>
        <v>-6</v>
      </c>
      <c r="H141" s="86">
        <f t="shared" si="50"/>
        <v>3058</v>
      </c>
      <c r="I141" s="86">
        <f t="shared" si="50"/>
        <v>-3060</v>
      </c>
      <c r="J141" s="86">
        <f t="shared" si="50"/>
        <v>2</v>
      </c>
      <c r="N141" s="74"/>
    </row>
    <row r="142" spans="1:14" x14ac:dyDescent="0.3">
      <c r="A142" s="191" t="s">
        <v>42</v>
      </c>
      <c r="B142" s="17"/>
      <c r="C142" s="17"/>
      <c r="D142" s="6"/>
      <c r="E142" s="6"/>
      <c r="F142" s="86">
        <f>F81-E81</f>
        <v>-39</v>
      </c>
      <c r="G142" s="86">
        <f>G81-F81</f>
        <v>15</v>
      </c>
      <c r="H142" s="86">
        <f>H81-G81</f>
        <v>-3043</v>
      </c>
      <c r="I142" s="86">
        <f>I81-H81</f>
        <v>17</v>
      </c>
      <c r="J142" s="86">
        <f>J81-I81</f>
        <v>15</v>
      </c>
      <c r="N142" s="74"/>
    </row>
    <row r="143" spans="1:14" x14ac:dyDescent="0.3">
      <c r="A143" s="160" t="s">
        <v>96</v>
      </c>
      <c r="B143" s="17"/>
      <c r="C143" s="17"/>
      <c r="F143" s="74">
        <f ca="1">F277</f>
        <v>-3864.1714246304173</v>
      </c>
      <c r="G143" s="74">
        <f t="shared" ref="G143:J143" ca="1" si="51">G277</f>
        <v>-4232.9465390547948</v>
      </c>
      <c r="H143" s="74">
        <f t="shared" ca="1" si="51"/>
        <v>-4608.3476545867497</v>
      </c>
      <c r="I143" s="74">
        <f t="shared" ca="1" si="51"/>
        <v>-5012.3811263718699</v>
      </c>
      <c r="J143" s="74">
        <f t="shared" ca="1" si="51"/>
        <v>-5450.6464533630024</v>
      </c>
      <c r="N143" s="74"/>
    </row>
    <row r="144" spans="1:14" x14ac:dyDescent="0.3">
      <c r="A144" s="166" t="s">
        <v>97</v>
      </c>
      <c r="B144" s="17"/>
      <c r="C144" s="17"/>
      <c r="F144" s="74">
        <f ca="1">F279</f>
        <v>-1411.38861284626</v>
      </c>
      <c r="G144" s="74">
        <f t="shared" ref="G144:J144" ca="1" si="52">G279</f>
        <v>-1493.171891651579</v>
      </c>
      <c r="H144" s="74">
        <f t="shared" ca="1" si="52"/>
        <v>-1567.9902894731415</v>
      </c>
      <c r="I144" s="74">
        <f t="shared" ca="1" si="52"/>
        <v>-1642.8079141683804</v>
      </c>
      <c r="J144" s="74">
        <f t="shared" ca="1" si="52"/>
        <v>-1718.3162944226863</v>
      </c>
      <c r="N144" s="74"/>
    </row>
    <row r="145" spans="1:14" x14ac:dyDescent="0.3">
      <c r="A145" s="180" t="s">
        <v>98</v>
      </c>
      <c r="B145" s="17"/>
      <c r="C145" s="17"/>
      <c r="F145" s="86">
        <f>F278</f>
        <v>382.40000000000003</v>
      </c>
      <c r="G145" s="86">
        <f>G278</f>
        <v>382.40000000000003</v>
      </c>
      <c r="H145" s="86">
        <f>H278</f>
        <v>382.40000000000003</v>
      </c>
      <c r="I145" s="86">
        <f>I278</f>
        <v>382.40000000000003</v>
      </c>
      <c r="J145" s="86">
        <f>J278</f>
        <v>382.40000000000003</v>
      </c>
      <c r="L145" t="s">
        <v>141</v>
      </c>
      <c r="N145" s="74"/>
    </row>
    <row r="146" spans="1:14" ht="3" customHeight="1" x14ac:dyDescent="0.3">
      <c r="A146" s="17"/>
      <c r="B146" s="17"/>
      <c r="C146" s="17"/>
      <c r="F146" s="74"/>
      <c r="G146" s="74"/>
      <c r="H146" s="74"/>
      <c r="I146" s="74"/>
      <c r="J146" s="74"/>
      <c r="N146" s="74"/>
    </row>
    <row r="147" spans="1:14" x14ac:dyDescent="0.3">
      <c r="A147" s="41" t="s">
        <v>161</v>
      </c>
      <c r="B147" s="41"/>
      <c r="C147" s="41"/>
      <c r="D147" s="21"/>
      <c r="E147" s="21"/>
      <c r="F147" s="78">
        <f ca="1">SUM(F140:F145)</f>
        <v>-6172.1600374766776</v>
      </c>
      <c r="G147" s="78">
        <f ca="1">SUM(G140:G145)</f>
        <v>-5198.2399769637559</v>
      </c>
      <c r="H147" s="78">
        <f ca="1">SUM(H140:H145)</f>
        <v>-4931.0726267018754</v>
      </c>
      <c r="I147" s="78">
        <f ca="1">SUM(I140:I145)</f>
        <v>-5065.6866254422421</v>
      </c>
      <c r="J147" s="78">
        <f ca="1">SUM(J140:J145)</f>
        <v>-5206.8642385339763</v>
      </c>
      <c r="N147" s="74"/>
    </row>
    <row r="148" spans="1:14" ht="3" customHeight="1" x14ac:dyDescent="0.3">
      <c r="F148" s="74"/>
      <c r="G148" s="74"/>
      <c r="H148" s="74"/>
      <c r="I148" s="74"/>
      <c r="J148" s="74"/>
      <c r="N148" s="74"/>
    </row>
    <row r="149" spans="1:14" x14ac:dyDescent="0.3">
      <c r="A149" t="s">
        <v>21</v>
      </c>
      <c r="F149" s="74">
        <f ca="1">F129+F137+F147</f>
        <v>-1846.274260406336</v>
      </c>
      <c r="G149" s="74">
        <f ca="1">G129+G137+G147</f>
        <v>-397.725739593664</v>
      </c>
      <c r="H149" s="74">
        <f ca="1">H129+H137+H147</f>
        <v>0</v>
      </c>
      <c r="I149" s="74">
        <f ca="1">I129+I137+I147</f>
        <v>0</v>
      </c>
      <c r="J149" s="74">
        <f ca="1">J129+J137+J147</f>
        <v>0</v>
      </c>
      <c r="N149" s="74"/>
    </row>
    <row r="150" spans="1:14" x14ac:dyDescent="0.3">
      <c r="A150" s="26" t="s">
        <v>22</v>
      </c>
      <c r="B150" s="26"/>
      <c r="C150" s="26"/>
      <c r="D150" s="26"/>
      <c r="E150" s="26"/>
      <c r="F150" s="79">
        <f>E52</f>
        <v>2494</v>
      </c>
      <c r="G150" s="79">
        <f ca="1">F52</f>
        <v>647.725739593664</v>
      </c>
      <c r="H150" s="79">
        <f ca="1">G52</f>
        <v>250</v>
      </c>
      <c r="I150" s="79">
        <f ca="1">H52</f>
        <v>250</v>
      </c>
      <c r="J150" s="79">
        <f ca="1">I52</f>
        <v>250</v>
      </c>
      <c r="N150" s="74"/>
    </row>
    <row r="151" spans="1:14" ht="10.5" thickBot="1" x14ac:dyDescent="0.35">
      <c r="A151" s="27" t="s">
        <v>23</v>
      </c>
      <c r="B151" s="27"/>
      <c r="C151" s="27"/>
      <c r="D151" s="27"/>
      <c r="E151" s="27"/>
      <c r="F151" s="80">
        <f ca="1">F149+F150</f>
        <v>647.725739593664</v>
      </c>
      <c r="G151" s="80">
        <f t="shared" ref="G151:J151" ca="1" si="53">G149+G150</f>
        <v>250</v>
      </c>
      <c r="H151" s="80">
        <f t="shared" ca="1" si="53"/>
        <v>250</v>
      </c>
      <c r="I151" s="80">
        <f t="shared" ca="1" si="53"/>
        <v>250</v>
      </c>
      <c r="J151" s="80">
        <f t="shared" ca="1" si="53"/>
        <v>250</v>
      </c>
      <c r="N151" s="74"/>
    </row>
    <row r="152" spans="1:14" x14ac:dyDescent="0.3">
      <c r="N152" s="74"/>
    </row>
    <row r="153" spans="1:14" ht="20.25" x14ac:dyDescent="0.55000000000000004">
      <c r="A153" s="38" t="s">
        <v>57</v>
      </c>
      <c r="B153" s="38"/>
      <c r="C153" s="38"/>
      <c r="D153" s="37"/>
      <c r="E153" s="37"/>
      <c r="F153" s="37"/>
      <c r="G153" s="37"/>
      <c r="H153" s="37"/>
      <c r="I153" s="37"/>
      <c r="J153" s="37"/>
    </row>
    <row r="154" spans="1:14" ht="12.75" customHeight="1" x14ac:dyDescent="0.55000000000000004">
      <c r="A154" s="33" t="str">
        <f>A2</f>
        <v>The Home Depot, Inc.</v>
      </c>
      <c r="B154" s="33"/>
      <c r="C154" s="33"/>
      <c r="D154" s="37"/>
      <c r="E154" s="37"/>
      <c r="F154" s="37"/>
      <c r="G154" s="37"/>
      <c r="H154" s="37"/>
      <c r="I154" s="37"/>
      <c r="J154" s="37"/>
    </row>
    <row r="155" spans="1:14" ht="12.75" customHeight="1" x14ac:dyDescent="0.55000000000000004">
      <c r="A155" s="32" t="str">
        <f>A3</f>
        <v>amounts in millions, except per share data</v>
      </c>
      <c r="B155" s="32"/>
      <c r="C155" s="32"/>
      <c r="D155" s="37"/>
      <c r="E155" s="37"/>
      <c r="F155" s="37"/>
      <c r="G155" s="37"/>
      <c r="H155" s="37"/>
      <c r="I155" s="37"/>
      <c r="J155" s="37"/>
    </row>
    <row r="156" spans="1:14" ht="5.0999999999999996" customHeight="1" x14ac:dyDescent="0.3"/>
    <row r="157" spans="1:14" x14ac:dyDescent="0.3">
      <c r="A157" s="187" t="s">
        <v>43</v>
      </c>
      <c r="B157" s="187"/>
      <c r="C157" s="187"/>
      <c r="D157" s="188">
        <f>'Home Depot'!D5</f>
        <v>2011</v>
      </c>
      <c r="E157" s="188">
        <f>'Home Depot'!E5</f>
        <v>2012</v>
      </c>
      <c r="F157" s="188">
        <f>'Home Depot'!F5</f>
        <v>2013</v>
      </c>
      <c r="G157" s="188">
        <f>'Home Depot'!G5</f>
        <v>2014</v>
      </c>
      <c r="H157" s="188">
        <f>'Home Depot'!H5</f>
        <v>2015</v>
      </c>
      <c r="I157" s="188">
        <f>'Home Depot'!I5</f>
        <v>2016</v>
      </c>
      <c r="J157" s="188">
        <f>'Home Depot'!J5</f>
        <v>2017</v>
      </c>
    </row>
    <row r="158" spans="1:14" ht="5.0999999999999996" customHeight="1" x14ac:dyDescent="0.3">
      <c r="A158" s="14"/>
      <c r="B158" s="14"/>
      <c r="C158" s="14"/>
      <c r="D158" s="7"/>
      <c r="E158" s="7"/>
    </row>
    <row r="159" spans="1:14" ht="11.25" customHeight="1" x14ac:dyDescent="0.3">
      <c r="A159" s="141" t="s">
        <v>67</v>
      </c>
      <c r="B159" s="141"/>
      <c r="C159" s="14"/>
      <c r="D159" s="7"/>
      <c r="E159" s="7"/>
      <c r="L159" t="s">
        <v>166</v>
      </c>
    </row>
    <row r="160" spans="1:14" x14ac:dyDescent="0.3">
      <c r="A160" s="45" t="s">
        <v>44</v>
      </c>
      <c r="B160" s="45"/>
      <c r="C160" s="45"/>
      <c r="D160" s="150"/>
      <c r="E160" s="150"/>
      <c r="F160" s="71">
        <f>E52</f>
        <v>2494</v>
      </c>
      <c r="G160" s="71">
        <f ca="1">F52</f>
        <v>647.725739593664</v>
      </c>
      <c r="H160" s="71">
        <f ca="1">G52</f>
        <v>250</v>
      </c>
      <c r="I160" s="71">
        <f ca="1">H52</f>
        <v>250</v>
      </c>
      <c r="J160" s="71">
        <f ca="1">I52</f>
        <v>250</v>
      </c>
    </row>
    <row r="161" spans="1:19" x14ac:dyDescent="0.3">
      <c r="A161" s="1" t="s">
        <v>45</v>
      </c>
      <c r="B161" s="1"/>
      <c r="C161" s="1"/>
      <c r="D161" s="150"/>
      <c r="E161" s="150"/>
      <c r="F161" s="71">
        <f ca="1">F129+F137</f>
        <v>4325.8857770703416</v>
      </c>
      <c r="G161" s="71">
        <f ca="1">G129+G137</f>
        <v>4800.5142373700919</v>
      </c>
      <c r="H161" s="71">
        <f ca="1">H129+H137</f>
        <v>4931.0726267018754</v>
      </c>
      <c r="I161" s="71">
        <f ca="1">I129+I137</f>
        <v>5065.6866254422421</v>
      </c>
      <c r="J161" s="71">
        <f ca="1">J129+J137</f>
        <v>5206.8642385339763</v>
      </c>
    </row>
    <row r="162" spans="1:19" x14ac:dyDescent="0.3">
      <c r="A162" s="1" t="s">
        <v>66</v>
      </c>
      <c r="B162" s="1"/>
      <c r="C162" s="1"/>
      <c r="D162" s="150"/>
      <c r="E162" s="150"/>
      <c r="F162" s="71">
        <f ca="1">SUM(F141:F145)</f>
        <v>-6172.1600374766776</v>
      </c>
      <c r="G162" s="71">
        <f t="shared" ref="G162:J162" ca="1" si="54">SUM(G141:G145)</f>
        <v>-5334.7184307063744</v>
      </c>
      <c r="H162" s="71">
        <f t="shared" ca="1" si="54"/>
        <v>-5778.9379440598914</v>
      </c>
      <c r="I162" s="71">
        <f t="shared" ca="1" si="54"/>
        <v>-9315.7890405402504</v>
      </c>
      <c r="J162" s="71">
        <f t="shared" ca="1" si="54"/>
        <v>-6769.5627477856888</v>
      </c>
    </row>
    <row r="163" spans="1:19" x14ac:dyDescent="0.3">
      <c r="A163" s="1" t="s">
        <v>46</v>
      </c>
      <c r="B163" s="1"/>
      <c r="C163" s="1"/>
      <c r="D163" s="150"/>
      <c r="E163" s="150"/>
      <c r="F163" s="72">
        <v>250</v>
      </c>
      <c r="G163" s="72">
        <v>250</v>
      </c>
      <c r="H163" s="72">
        <v>250</v>
      </c>
      <c r="I163" s="72">
        <v>250</v>
      </c>
      <c r="J163" s="72">
        <v>250</v>
      </c>
    </row>
    <row r="164" spans="1:19" x14ac:dyDescent="0.3">
      <c r="A164" s="146" t="s">
        <v>63</v>
      </c>
      <c r="B164" s="146"/>
      <c r="C164" s="146"/>
      <c r="D164" s="151"/>
      <c r="E164" s="151"/>
      <c r="F164" s="147">
        <f ca="1">F160+F161+F162-F163</f>
        <v>397.725739593664</v>
      </c>
      <c r="G164" s="147">
        <f t="shared" ref="G164:J164" ca="1" si="55">G160+G161+G162-G163</f>
        <v>-136.47845374261851</v>
      </c>
      <c r="H164" s="147">
        <f t="shared" ca="1" si="55"/>
        <v>-847.865317358016</v>
      </c>
      <c r="I164" s="147">
        <f t="shared" ca="1" si="55"/>
        <v>-4250.1024150980084</v>
      </c>
      <c r="J164" s="147">
        <f t="shared" ca="1" si="55"/>
        <v>-1562.6985092517125</v>
      </c>
    </row>
    <row r="165" spans="1:19" ht="11.25" customHeight="1" x14ac:dyDescent="0.3">
      <c r="A165" s="148" t="s">
        <v>67</v>
      </c>
      <c r="B165" s="148"/>
      <c r="C165" s="148"/>
      <c r="D165" s="149">
        <f>D80</f>
        <v>0</v>
      </c>
      <c r="E165" s="149">
        <f>E80</f>
        <v>0</v>
      </c>
      <c r="F165" s="149">
        <f ca="1">MAX(0,E165-F164)</f>
        <v>0</v>
      </c>
      <c r="G165" s="149">
        <f ca="1">MAX(0,F165-G164)</f>
        <v>136.47845374261851</v>
      </c>
      <c r="H165" s="149">
        <f ca="1">MAX(0,G165-H164)</f>
        <v>984.34377110063451</v>
      </c>
      <c r="I165" s="149">
        <f ca="1">MAX(0,H165-I164)</f>
        <v>5234.4461861986429</v>
      </c>
      <c r="J165" s="149">
        <f ca="1">MAX(0,I165-J164)</f>
        <v>6797.1446954503554</v>
      </c>
      <c r="N165" s="6"/>
    </row>
    <row r="166" spans="1:19" ht="5.0999999999999996" customHeight="1" x14ac:dyDescent="0.3">
      <c r="A166" s="24"/>
      <c r="B166" s="24"/>
      <c r="C166" s="24"/>
      <c r="D166" s="76"/>
      <c r="E166" s="76"/>
      <c r="F166" s="76"/>
      <c r="G166" s="76"/>
      <c r="H166" s="76"/>
      <c r="I166" s="76"/>
      <c r="J166" s="76"/>
      <c r="N166" s="6"/>
    </row>
    <row r="167" spans="1:19" ht="11.25" customHeight="1" x14ac:dyDescent="0.3">
      <c r="A167" s="1" t="s">
        <v>47</v>
      </c>
      <c r="B167" s="1"/>
      <c r="C167" s="1"/>
      <c r="D167" s="8"/>
      <c r="E167" s="8"/>
      <c r="F167" s="53">
        <v>0.05</v>
      </c>
      <c r="G167" s="53">
        <v>0.05</v>
      </c>
      <c r="H167" s="53">
        <v>0.05</v>
      </c>
      <c r="I167" s="53">
        <v>0.05</v>
      </c>
      <c r="J167" s="53">
        <v>0.05</v>
      </c>
      <c r="L167" s="6"/>
      <c r="N167" s="6"/>
    </row>
    <row r="168" spans="1:19" ht="11.25" customHeight="1" x14ac:dyDescent="0.3">
      <c r="A168" s="1" t="s">
        <v>48</v>
      </c>
      <c r="B168" s="1"/>
      <c r="C168" s="1"/>
      <c r="D168" s="8"/>
      <c r="E168" s="8"/>
      <c r="F168" s="71">
        <f ca="1">AVERAGE(E165:F165)*F167</f>
        <v>0</v>
      </c>
      <c r="G168" s="71">
        <f ca="1">AVERAGE(F165:G165)*G167</f>
        <v>3.411961343565463</v>
      </c>
      <c r="H168" s="71">
        <f ca="1">AVERAGE(G165:H165)*H167</f>
        <v>28.020555621081328</v>
      </c>
      <c r="I168" s="71">
        <f ca="1">AVERAGE(H165:I165)*I167</f>
        <v>155.46974893248193</v>
      </c>
      <c r="J168" s="71">
        <f ca="1">AVERAGE(I165:J165)*J167</f>
        <v>300.78977204122492</v>
      </c>
      <c r="N168" s="6"/>
    </row>
    <row r="169" spans="1:19" s="115" customFormat="1" ht="5.0999999999999996" customHeight="1" x14ac:dyDescent="0.3">
      <c r="A169" s="24"/>
      <c r="B169" s="24"/>
      <c r="C169" s="24"/>
      <c r="D169" s="28"/>
      <c r="E169" s="28"/>
      <c r="F169" s="28"/>
      <c r="G169" s="28"/>
      <c r="H169" s="28"/>
      <c r="I169" s="28"/>
      <c r="J169" s="28"/>
      <c r="K169"/>
      <c r="L169"/>
      <c r="M169" s="6"/>
      <c r="N169" s="6"/>
      <c r="P169"/>
      <c r="Q169"/>
      <c r="R169"/>
      <c r="S169"/>
    </row>
    <row r="170" spans="1:19" s="115" customFormat="1" ht="11.25" customHeight="1" x14ac:dyDescent="0.3">
      <c r="A170" s="4" t="s">
        <v>42</v>
      </c>
      <c r="B170" s="4"/>
      <c r="C170" s="4"/>
      <c r="D170" s="8"/>
      <c r="E170" s="8"/>
      <c r="F170" s="8"/>
      <c r="G170" s="8"/>
      <c r="H170" s="8"/>
      <c r="I170" s="8"/>
      <c r="J170" s="8"/>
      <c r="K170"/>
      <c r="L170"/>
      <c r="M170"/>
      <c r="N170"/>
      <c r="O170"/>
      <c r="P170"/>
      <c r="Q170"/>
      <c r="R170"/>
      <c r="S170"/>
    </row>
    <row r="171" spans="1:19" s="115" customFormat="1" ht="5.0999999999999996" customHeight="1" x14ac:dyDescent="0.3">
      <c r="A171" s="4"/>
      <c r="B171" s="4"/>
      <c r="C171" s="4"/>
      <c r="D171" s="8"/>
      <c r="E171" s="8"/>
      <c r="F171" s="8"/>
      <c r="G171" s="8"/>
      <c r="H171" s="8"/>
      <c r="I171" s="8"/>
      <c r="J171" s="8"/>
      <c r="K171"/>
      <c r="L171"/>
      <c r="M171"/>
      <c r="N171"/>
      <c r="O171"/>
      <c r="P171"/>
      <c r="Q171"/>
      <c r="R171"/>
      <c r="S171"/>
    </row>
    <row r="172" spans="1:19" s="115" customFormat="1" ht="11.25" customHeight="1" x14ac:dyDescent="0.3">
      <c r="A172" s="5" t="s">
        <v>182</v>
      </c>
      <c r="B172" s="4"/>
      <c r="C172" s="4"/>
      <c r="D172" s="8"/>
      <c r="E172" s="8"/>
      <c r="F172" s="8"/>
      <c r="G172" s="8"/>
      <c r="H172" s="8"/>
      <c r="I172" s="8"/>
      <c r="J172" s="8"/>
      <c r="K172"/>
      <c r="L172"/>
      <c r="M172"/>
      <c r="N172" s="196" t="s">
        <v>182</v>
      </c>
      <c r="O172">
        <v>41</v>
      </c>
      <c r="P172"/>
      <c r="Q172"/>
      <c r="R172"/>
      <c r="S172"/>
    </row>
    <row r="173" spans="1:19" s="115" customFormat="1" ht="11.25" customHeight="1" x14ac:dyDescent="0.3">
      <c r="A173" s="17" t="s">
        <v>178</v>
      </c>
      <c r="B173" s="4"/>
      <c r="C173" s="4"/>
      <c r="D173" s="8"/>
      <c r="E173" s="8"/>
      <c r="F173" s="71">
        <f>E176</f>
        <v>1286</v>
      </c>
      <c r="G173" s="71">
        <f>F176</f>
        <v>0</v>
      </c>
      <c r="H173" s="71">
        <f t="shared" ref="H173:J173" si="56">G176</f>
        <v>0</v>
      </c>
      <c r="I173" s="71">
        <f t="shared" si="56"/>
        <v>0</v>
      </c>
      <c r="J173" s="71">
        <f t="shared" si="56"/>
        <v>0</v>
      </c>
      <c r="K173"/>
      <c r="L173"/>
      <c r="M173"/>
      <c r="N173" s="196"/>
      <c r="O173"/>
      <c r="P173"/>
      <c r="Q173"/>
      <c r="R173"/>
      <c r="S173"/>
    </row>
    <row r="174" spans="1:19" s="115" customFormat="1" ht="11.25" customHeight="1" x14ac:dyDescent="0.3">
      <c r="A174" s="17" t="s">
        <v>179</v>
      </c>
      <c r="B174" s="4"/>
      <c r="C174" s="4"/>
      <c r="D174" s="8"/>
      <c r="E174" s="8"/>
      <c r="F174" s="72">
        <v>0</v>
      </c>
      <c r="G174" s="72">
        <v>0</v>
      </c>
      <c r="H174" s="72">
        <v>0</v>
      </c>
      <c r="I174" s="72">
        <v>0</v>
      </c>
      <c r="J174" s="72">
        <v>0</v>
      </c>
      <c r="K174"/>
      <c r="L174"/>
      <c r="M174"/>
      <c r="N174" s="196"/>
      <c r="O174"/>
      <c r="P174"/>
      <c r="Q174"/>
      <c r="R174"/>
      <c r="S174"/>
    </row>
    <row r="175" spans="1:19" s="115" customFormat="1" ht="11.25" customHeight="1" x14ac:dyDescent="0.3">
      <c r="A175" s="17" t="s">
        <v>191</v>
      </c>
      <c r="B175" s="4"/>
      <c r="C175" s="4"/>
      <c r="D175" s="8"/>
      <c r="E175" s="8"/>
      <c r="F175" s="183">
        <f>-E176</f>
        <v>-1286</v>
      </c>
      <c r="G175" s="72">
        <v>0</v>
      </c>
      <c r="H175" s="72">
        <v>0</v>
      </c>
      <c r="I175" s="72">
        <v>0</v>
      </c>
      <c r="J175" s="72">
        <v>0</v>
      </c>
      <c r="K175"/>
      <c r="L175"/>
      <c r="M175"/>
      <c r="N175" s="196"/>
      <c r="O175"/>
      <c r="P175"/>
      <c r="Q175"/>
      <c r="R175"/>
      <c r="S175"/>
    </row>
    <row r="176" spans="1:19" s="115" customFormat="1" ht="11.25" customHeight="1" x14ac:dyDescent="0.3">
      <c r="A176" s="17" t="s">
        <v>180</v>
      </c>
      <c r="B176" s="4"/>
      <c r="C176" s="4"/>
      <c r="D176" s="8"/>
      <c r="E176" s="72">
        <v>1286</v>
      </c>
      <c r="F176" s="71">
        <f>F173+F174+F175</f>
        <v>0</v>
      </c>
      <c r="G176" s="71">
        <f t="shared" ref="G176:J176" si="57">G173+G174+G175</f>
        <v>0</v>
      </c>
      <c r="H176" s="71">
        <f t="shared" si="57"/>
        <v>0</v>
      </c>
      <c r="I176" s="71">
        <f t="shared" si="57"/>
        <v>0</v>
      </c>
      <c r="J176" s="71">
        <f t="shared" si="57"/>
        <v>0</v>
      </c>
      <c r="K176"/>
      <c r="L176"/>
      <c r="M176"/>
      <c r="N176" s="196"/>
      <c r="O176"/>
      <c r="P176"/>
      <c r="Q176"/>
      <c r="R176"/>
      <c r="S176"/>
    </row>
    <row r="177" spans="1:19" s="115" customFormat="1" ht="11.25" customHeight="1" x14ac:dyDescent="0.3">
      <c r="A177" s="58" t="s">
        <v>181</v>
      </c>
      <c r="B177" s="4"/>
      <c r="C177" s="4"/>
      <c r="D177" s="8"/>
      <c r="E177" s="8"/>
      <c r="F177" s="182">
        <v>5.2499999999999998E-2</v>
      </c>
      <c r="G177" s="182">
        <v>5.2499999999999998E-2</v>
      </c>
      <c r="H177" s="182">
        <v>5.2499999999999998E-2</v>
      </c>
      <c r="I177" s="182">
        <v>5.2499999999999998E-2</v>
      </c>
      <c r="J177" s="182">
        <v>5.2499999999999998E-2</v>
      </c>
      <c r="K177"/>
      <c r="L177"/>
      <c r="M177"/>
      <c r="N177" s="196"/>
      <c r="O177"/>
      <c r="P177"/>
      <c r="Q177"/>
      <c r="R177"/>
      <c r="S177"/>
    </row>
    <row r="178" spans="1:19" s="115" customFormat="1" ht="11.25" customHeight="1" x14ac:dyDescent="0.3">
      <c r="A178" s="58" t="s">
        <v>3</v>
      </c>
      <c r="B178" s="4"/>
      <c r="C178" s="4"/>
      <c r="D178" s="8"/>
      <c r="E178" s="8"/>
      <c r="F178" s="71">
        <f>AVERAGE(E176:F176)*F177</f>
        <v>33.7575</v>
      </c>
      <c r="G178" s="71">
        <f t="shared" ref="G178:I178" si="58">AVERAGE(F176:G176)*G177</f>
        <v>0</v>
      </c>
      <c r="H178" s="71">
        <f t="shared" si="58"/>
        <v>0</v>
      </c>
      <c r="I178" s="71">
        <f t="shared" si="58"/>
        <v>0</v>
      </c>
      <c r="J178" s="71">
        <f>AVERAGE(I176:J176)*J177</f>
        <v>0</v>
      </c>
      <c r="K178"/>
      <c r="L178"/>
      <c r="M178"/>
      <c r="N178" s="196"/>
      <c r="O178"/>
      <c r="P178"/>
      <c r="Q178"/>
      <c r="R178"/>
      <c r="S178"/>
    </row>
    <row r="179" spans="1:19" s="115" customFormat="1" ht="5.0999999999999996" customHeight="1" x14ac:dyDescent="0.3">
      <c r="A179" s="5"/>
      <c r="B179" s="4"/>
      <c r="C179" s="4"/>
      <c r="D179" s="8"/>
      <c r="E179" s="8"/>
      <c r="F179" s="8"/>
      <c r="G179" s="8"/>
      <c r="H179" s="8"/>
      <c r="I179" s="8"/>
      <c r="J179" s="8"/>
      <c r="K179"/>
      <c r="L179"/>
      <c r="M179"/>
      <c r="N179" s="196"/>
      <c r="O179"/>
      <c r="P179"/>
      <c r="Q179"/>
      <c r="R179"/>
      <c r="S179"/>
    </row>
    <row r="180" spans="1:19" s="115" customFormat="1" ht="11.25" customHeight="1" x14ac:dyDescent="0.3">
      <c r="A180" s="5" t="s">
        <v>183</v>
      </c>
      <c r="B180" s="4"/>
      <c r="C180" s="4"/>
      <c r="D180" s="8"/>
      <c r="E180" s="8"/>
      <c r="F180" s="8"/>
      <c r="G180" s="8"/>
      <c r="H180" s="8"/>
      <c r="I180" s="8"/>
      <c r="J180" s="8"/>
      <c r="K180"/>
      <c r="L180"/>
      <c r="M180"/>
      <c r="N180" s="196" t="s">
        <v>183</v>
      </c>
      <c r="O180">
        <v>41</v>
      </c>
      <c r="P180"/>
      <c r="Q180"/>
      <c r="R180"/>
      <c r="S180"/>
    </row>
    <row r="181" spans="1:19" s="115" customFormat="1" ht="11.25" customHeight="1" x14ac:dyDescent="0.3">
      <c r="A181" s="17" t="s">
        <v>178</v>
      </c>
      <c r="B181" s="4"/>
      <c r="C181" s="4"/>
      <c r="D181" s="8"/>
      <c r="E181" s="8"/>
      <c r="F181" s="71">
        <f>E184</f>
        <v>3058</v>
      </c>
      <c r="G181" s="71">
        <f>F184</f>
        <v>3058</v>
      </c>
      <c r="H181" s="71">
        <f t="shared" ref="H181:J181" si="59">G184</f>
        <v>3058</v>
      </c>
      <c r="I181" s="71">
        <f t="shared" si="59"/>
        <v>3058</v>
      </c>
      <c r="J181" s="71">
        <f t="shared" si="59"/>
        <v>0</v>
      </c>
      <c r="K181"/>
      <c r="L181"/>
      <c r="M181"/>
      <c r="N181" s="196"/>
      <c r="O181"/>
      <c r="P181"/>
      <c r="Q181"/>
      <c r="R181"/>
      <c r="S181"/>
    </row>
    <row r="182" spans="1:19" s="115" customFormat="1" ht="11.25" customHeight="1" x14ac:dyDescent="0.3">
      <c r="A182" s="17" t="s">
        <v>179</v>
      </c>
      <c r="B182" s="4"/>
      <c r="C182" s="4"/>
      <c r="D182" s="8"/>
      <c r="E182" s="8"/>
      <c r="F182" s="72">
        <v>0</v>
      </c>
      <c r="G182" s="72">
        <v>0</v>
      </c>
      <c r="H182" s="72">
        <v>0</v>
      </c>
      <c r="I182" s="72">
        <v>0</v>
      </c>
      <c r="J182" s="72">
        <v>0</v>
      </c>
      <c r="K182"/>
      <c r="L182"/>
      <c r="M182"/>
      <c r="N182" s="196"/>
      <c r="O182"/>
      <c r="P182"/>
      <c r="Q182"/>
      <c r="R182"/>
      <c r="S182"/>
    </row>
    <row r="183" spans="1:19" s="115" customFormat="1" ht="11.25" customHeight="1" x14ac:dyDescent="0.3">
      <c r="A183" s="17" t="s">
        <v>191</v>
      </c>
      <c r="B183" s="4"/>
      <c r="C183" s="4"/>
      <c r="D183" s="8"/>
      <c r="E183" s="8"/>
      <c r="F183" s="72">
        <v>0</v>
      </c>
      <c r="G183" s="72">
        <v>0</v>
      </c>
      <c r="H183" s="72">
        <v>0</v>
      </c>
      <c r="I183" s="183">
        <f>-E184</f>
        <v>-3058</v>
      </c>
      <c r="J183" s="72">
        <v>0</v>
      </c>
      <c r="K183"/>
      <c r="L183"/>
      <c r="M183"/>
      <c r="N183" s="196"/>
      <c r="O183"/>
      <c r="P183"/>
      <c r="Q183"/>
      <c r="R183"/>
      <c r="S183"/>
    </row>
    <row r="184" spans="1:19" s="115" customFormat="1" ht="11.25" customHeight="1" x14ac:dyDescent="0.3">
      <c r="A184" s="17" t="s">
        <v>180</v>
      </c>
      <c r="B184" s="4"/>
      <c r="C184" s="4"/>
      <c r="D184" s="8"/>
      <c r="E184" s="72">
        <v>3058</v>
      </c>
      <c r="F184" s="71">
        <f>F181+F182+F183</f>
        <v>3058</v>
      </c>
      <c r="G184" s="71">
        <f t="shared" ref="G184:J184" si="60">G181+G182+G183</f>
        <v>3058</v>
      </c>
      <c r="H184" s="71">
        <f t="shared" si="60"/>
        <v>3058</v>
      </c>
      <c r="I184" s="71">
        <f t="shared" si="60"/>
        <v>0</v>
      </c>
      <c r="J184" s="71">
        <f t="shared" si="60"/>
        <v>0</v>
      </c>
      <c r="K184"/>
      <c r="L184"/>
      <c r="M184"/>
      <c r="N184" s="196"/>
      <c r="O184"/>
      <c r="P184"/>
      <c r="Q184"/>
      <c r="R184"/>
      <c r="S184"/>
    </row>
    <row r="185" spans="1:19" s="115" customFormat="1" ht="11.25" customHeight="1" x14ac:dyDescent="0.3">
      <c r="A185" s="58" t="s">
        <v>181</v>
      </c>
      <c r="B185" s="4"/>
      <c r="C185" s="4"/>
      <c r="D185" s="8"/>
      <c r="E185" s="8"/>
      <c r="F185" s="182">
        <v>5.3999999999999999E-2</v>
      </c>
      <c r="G185" s="182">
        <v>5.3999999999999999E-2</v>
      </c>
      <c r="H185" s="182">
        <v>5.3999999999999999E-2</v>
      </c>
      <c r="I185" s="182">
        <v>5.3999999999999999E-2</v>
      </c>
      <c r="J185" s="182">
        <v>5.3999999999999999E-2</v>
      </c>
      <c r="K185"/>
      <c r="L185"/>
      <c r="M185"/>
      <c r="N185" s="196"/>
      <c r="O185"/>
      <c r="P185"/>
      <c r="Q185"/>
      <c r="R185"/>
      <c r="S185"/>
    </row>
    <row r="186" spans="1:19" s="115" customFormat="1" ht="11.25" customHeight="1" x14ac:dyDescent="0.3">
      <c r="A186" s="58" t="s">
        <v>3</v>
      </c>
      <c r="B186" s="4"/>
      <c r="C186" s="4"/>
      <c r="D186" s="8"/>
      <c r="E186" s="8"/>
      <c r="F186" s="71">
        <f>AVERAGE(E184:F184)*F185</f>
        <v>165.13200000000001</v>
      </c>
      <c r="G186" s="71">
        <f t="shared" ref="G186:H186" si="61">AVERAGE(F184:G184)*G185</f>
        <v>165.13200000000001</v>
      </c>
      <c r="H186" s="71">
        <f t="shared" si="61"/>
        <v>165.13200000000001</v>
      </c>
      <c r="I186" s="71">
        <f>AVERAGE(H184:I184)*I185</f>
        <v>82.566000000000003</v>
      </c>
      <c r="J186" s="71">
        <f>AVERAGE(I184:J184)*J185</f>
        <v>0</v>
      </c>
      <c r="K186"/>
      <c r="L186"/>
      <c r="M186"/>
      <c r="N186" s="196"/>
      <c r="O186"/>
      <c r="P186"/>
      <c r="Q186"/>
      <c r="R186"/>
      <c r="S186"/>
    </row>
    <row r="187" spans="1:19" s="115" customFormat="1" ht="5.0999999999999996" customHeight="1" x14ac:dyDescent="0.3">
      <c r="A187" s="5"/>
      <c r="B187" s="4"/>
      <c r="C187" s="4"/>
      <c r="D187" s="8"/>
      <c r="E187" s="8"/>
      <c r="F187" s="8"/>
      <c r="G187" s="8"/>
      <c r="H187" s="8"/>
      <c r="I187" s="8"/>
      <c r="J187" s="8"/>
      <c r="K187"/>
      <c r="L187"/>
      <c r="M187"/>
      <c r="N187" s="196"/>
      <c r="O187"/>
      <c r="P187"/>
      <c r="Q187"/>
      <c r="R187"/>
      <c r="S187"/>
    </row>
    <row r="188" spans="1:19" s="115" customFormat="1" ht="11.25" customHeight="1" x14ac:dyDescent="0.3">
      <c r="A188" s="5" t="s">
        <v>184</v>
      </c>
      <c r="B188" s="4"/>
      <c r="C188" s="4"/>
      <c r="D188" s="8"/>
      <c r="E188" s="8"/>
      <c r="F188" s="8"/>
      <c r="G188" s="8"/>
      <c r="H188" s="8"/>
      <c r="I188" s="8"/>
      <c r="J188" s="8"/>
      <c r="K188"/>
      <c r="L188"/>
      <c r="M188"/>
      <c r="N188" s="196" t="s">
        <v>184</v>
      </c>
      <c r="O188">
        <v>41</v>
      </c>
      <c r="P188"/>
      <c r="Q188"/>
      <c r="R188"/>
      <c r="S188"/>
    </row>
    <row r="189" spans="1:19" s="115" customFormat="1" ht="11.25" customHeight="1" x14ac:dyDescent="0.3">
      <c r="A189" s="17" t="s">
        <v>178</v>
      </c>
      <c r="B189" s="4"/>
      <c r="C189" s="4"/>
      <c r="D189" s="8"/>
      <c r="E189" s="8"/>
      <c r="F189" s="71">
        <f>E192</f>
        <v>499</v>
      </c>
      <c r="G189" s="71">
        <f>F192</f>
        <v>499</v>
      </c>
      <c r="H189" s="71">
        <f t="shared" ref="H189:J189" si="62">G192</f>
        <v>499</v>
      </c>
      <c r="I189" s="71">
        <f t="shared" si="62"/>
        <v>499</v>
      </c>
      <c r="J189" s="71">
        <f t="shared" si="62"/>
        <v>499</v>
      </c>
      <c r="K189"/>
      <c r="L189"/>
      <c r="M189"/>
      <c r="N189" s="196"/>
      <c r="O189"/>
      <c r="P189"/>
      <c r="Q189"/>
      <c r="R189"/>
      <c r="S189"/>
    </row>
    <row r="190" spans="1:19" s="115" customFormat="1" ht="11.25" customHeight="1" x14ac:dyDescent="0.3">
      <c r="A190" s="17" t="s">
        <v>179</v>
      </c>
      <c r="B190" s="4"/>
      <c r="C190" s="4"/>
      <c r="D190" s="8"/>
      <c r="E190" s="8"/>
      <c r="F190" s="72">
        <v>0</v>
      </c>
      <c r="G190" s="72">
        <v>0</v>
      </c>
      <c r="H190" s="72">
        <v>0</v>
      </c>
      <c r="I190" s="72">
        <v>0</v>
      </c>
      <c r="J190" s="72">
        <v>0</v>
      </c>
      <c r="K190"/>
      <c r="L190"/>
      <c r="M190"/>
      <c r="N190" s="196"/>
      <c r="O190"/>
      <c r="P190"/>
      <c r="Q190"/>
      <c r="R190"/>
      <c r="S190"/>
    </row>
    <row r="191" spans="1:19" s="115" customFormat="1" ht="11.25" customHeight="1" x14ac:dyDescent="0.3">
      <c r="A191" s="17" t="s">
        <v>191</v>
      </c>
      <c r="B191" s="4"/>
      <c r="C191" s="4"/>
      <c r="D191" s="8"/>
      <c r="E191" s="8"/>
      <c r="F191" s="72">
        <v>0</v>
      </c>
      <c r="G191" s="72">
        <v>0</v>
      </c>
      <c r="H191" s="72">
        <v>0</v>
      </c>
      <c r="I191" s="72">
        <v>0</v>
      </c>
      <c r="J191" s="72">
        <v>0</v>
      </c>
      <c r="K191"/>
      <c r="L191"/>
      <c r="M191"/>
      <c r="N191" s="196"/>
      <c r="O191"/>
      <c r="P191"/>
      <c r="Q191"/>
      <c r="R191"/>
      <c r="S191"/>
    </row>
    <row r="192" spans="1:19" s="115" customFormat="1" ht="11.25" customHeight="1" x14ac:dyDescent="0.3">
      <c r="A192" s="17" t="s">
        <v>180</v>
      </c>
      <c r="B192" s="4"/>
      <c r="C192" s="4"/>
      <c r="D192" s="8"/>
      <c r="E192" s="72">
        <v>499</v>
      </c>
      <c r="F192" s="71">
        <f>F189+F190+F191</f>
        <v>499</v>
      </c>
      <c r="G192" s="71">
        <f t="shared" ref="G192:J192" si="63">G189+G190+G191</f>
        <v>499</v>
      </c>
      <c r="H192" s="71">
        <f t="shared" si="63"/>
        <v>499</v>
      </c>
      <c r="I192" s="71">
        <f t="shared" si="63"/>
        <v>499</v>
      </c>
      <c r="J192" s="71">
        <f t="shared" si="63"/>
        <v>499</v>
      </c>
      <c r="K192"/>
      <c r="L192"/>
      <c r="M192"/>
      <c r="N192" s="196"/>
      <c r="O192"/>
      <c r="P192"/>
      <c r="Q192"/>
      <c r="R192"/>
      <c r="S192"/>
    </row>
    <row r="193" spans="1:19" s="115" customFormat="1" ht="11.25" customHeight="1" x14ac:dyDescent="0.3">
      <c r="A193" s="58" t="s">
        <v>181</v>
      </c>
      <c r="B193" s="4"/>
      <c r="C193" s="4"/>
      <c r="D193" s="8"/>
      <c r="E193" s="8"/>
      <c r="F193" s="182">
        <v>3.95E-2</v>
      </c>
      <c r="G193" s="182">
        <v>3.95E-2</v>
      </c>
      <c r="H193" s="182">
        <v>3.95E-2</v>
      </c>
      <c r="I193" s="182">
        <v>3.95E-2</v>
      </c>
      <c r="J193" s="182">
        <v>3.95E-2</v>
      </c>
      <c r="K193"/>
      <c r="L193"/>
      <c r="M193"/>
      <c r="N193" s="196"/>
      <c r="O193"/>
      <c r="P193"/>
      <c r="Q193"/>
      <c r="R193"/>
      <c r="S193"/>
    </row>
    <row r="194" spans="1:19" s="115" customFormat="1" ht="11.25" customHeight="1" x14ac:dyDescent="0.3">
      <c r="A194" s="58" t="s">
        <v>3</v>
      </c>
      <c r="B194" s="4"/>
      <c r="C194" s="4"/>
      <c r="D194" s="8"/>
      <c r="E194" s="8"/>
      <c r="F194" s="71">
        <f>AVERAGE(E192:F192)*F193</f>
        <v>19.7105</v>
      </c>
      <c r="G194" s="71">
        <f t="shared" ref="G194:I194" si="64">AVERAGE(F192:G192)*G193</f>
        <v>19.7105</v>
      </c>
      <c r="H194" s="71">
        <f t="shared" si="64"/>
        <v>19.7105</v>
      </c>
      <c r="I194" s="71">
        <f t="shared" si="64"/>
        <v>19.7105</v>
      </c>
      <c r="J194" s="71">
        <f>AVERAGE(I192:J192)*J193</f>
        <v>19.7105</v>
      </c>
      <c r="K194"/>
      <c r="L194"/>
      <c r="M194"/>
      <c r="N194" s="196"/>
      <c r="O194"/>
      <c r="P194"/>
      <c r="Q194"/>
      <c r="R194"/>
      <c r="S194"/>
    </row>
    <row r="195" spans="1:19" s="115" customFormat="1" ht="5.0999999999999996" customHeight="1" x14ac:dyDescent="0.3">
      <c r="A195" s="5"/>
      <c r="B195" s="4"/>
      <c r="C195" s="4"/>
      <c r="D195" s="8"/>
      <c r="E195" s="8"/>
      <c r="F195" s="8"/>
      <c r="G195" s="8"/>
      <c r="H195" s="8"/>
      <c r="I195" s="8"/>
      <c r="J195" s="8"/>
      <c r="K195"/>
      <c r="L195"/>
      <c r="M195"/>
      <c r="N195" s="196"/>
      <c r="O195"/>
      <c r="P195"/>
      <c r="Q195"/>
      <c r="R195"/>
      <c r="S195"/>
    </row>
    <row r="196" spans="1:19" s="115" customFormat="1" ht="11.25" customHeight="1" x14ac:dyDescent="0.3">
      <c r="A196" s="5" t="s">
        <v>185</v>
      </c>
      <c r="B196" s="4"/>
      <c r="C196" s="4"/>
      <c r="D196" s="8"/>
      <c r="E196" s="8"/>
      <c r="F196" s="8"/>
      <c r="G196" s="8"/>
      <c r="H196" s="8"/>
      <c r="I196" s="8"/>
      <c r="J196" s="8"/>
      <c r="K196"/>
      <c r="L196"/>
      <c r="M196"/>
      <c r="N196" s="196" t="s">
        <v>185</v>
      </c>
      <c r="O196">
        <v>41</v>
      </c>
      <c r="P196"/>
      <c r="Q196"/>
      <c r="R196"/>
      <c r="S196"/>
    </row>
    <row r="197" spans="1:19" s="115" customFormat="1" ht="11.25" customHeight="1" x14ac:dyDescent="0.3">
      <c r="A197" s="17" t="s">
        <v>178</v>
      </c>
      <c r="B197" s="4"/>
      <c r="C197" s="4"/>
      <c r="D197" s="8"/>
      <c r="E197" s="8"/>
      <c r="F197" s="71">
        <f>E200</f>
        <v>998</v>
      </c>
      <c r="G197" s="71">
        <f>F200</f>
        <v>998</v>
      </c>
      <c r="H197" s="71">
        <f t="shared" ref="H197:J197" si="65">G200</f>
        <v>998</v>
      </c>
      <c r="I197" s="71">
        <f t="shared" si="65"/>
        <v>998</v>
      </c>
      <c r="J197" s="71">
        <f t="shared" si="65"/>
        <v>998</v>
      </c>
      <c r="K197"/>
      <c r="L197"/>
      <c r="M197"/>
      <c r="N197" s="196"/>
      <c r="O197"/>
      <c r="P197"/>
      <c r="Q197"/>
      <c r="R197"/>
      <c r="S197"/>
    </row>
    <row r="198" spans="1:19" s="115" customFormat="1" ht="11.25" customHeight="1" x14ac:dyDescent="0.3">
      <c r="A198" s="17" t="s">
        <v>179</v>
      </c>
      <c r="B198" s="4"/>
      <c r="C198" s="4"/>
      <c r="D198" s="8"/>
      <c r="E198" s="8"/>
      <c r="F198" s="72">
        <v>0</v>
      </c>
      <c r="G198" s="72">
        <v>0</v>
      </c>
      <c r="H198" s="72">
        <v>0</v>
      </c>
      <c r="I198" s="72">
        <v>0</v>
      </c>
      <c r="J198" s="72">
        <v>0</v>
      </c>
      <c r="K198"/>
      <c r="L198"/>
      <c r="M198"/>
      <c r="N198" s="196"/>
      <c r="O198"/>
      <c r="P198"/>
      <c r="Q198"/>
      <c r="R198"/>
      <c r="S198"/>
    </row>
    <row r="199" spans="1:19" s="115" customFormat="1" ht="11.25" customHeight="1" x14ac:dyDescent="0.3">
      <c r="A199" s="17" t="s">
        <v>191</v>
      </c>
      <c r="B199" s="4"/>
      <c r="C199" s="4"/>
      <c r="D199" s="8"/>
      <c r="E199" s="8"/>
      <c r="F199" s="72">
        <v>0</v>
      </c>
      <c r="G199" s="72">
        <v>0</v>
      </c>
      <c r="H199" s="72">
        <v>0</v>
      </c>
      <c r="I199" s="72">
        <v>0</v>
      </c>
      <c r="J199" s="72">
        <v>0</v>
      </c>
      <c r="K199"/>
      <c r="L199"/>
      <c r="M199"/>
      <c r="N199" s="196"/>
      <c r="O199"/>
      <c r="P199"/>
      <c r="Q199"/>
      <c r="R199"/>
      <c r="S199"/>
    </row>
    <row r="200" spans="1:19" s="115" customFormat="1" ht="11.25" customHeight="1" x14ac:dyDescent="0.3">
      <c r="A200" s="17" t="s">
        <v>180</v>
      </c>
      <c r="B200" s="4"/>
      <c r="C200" s="4"/>
      <c r="D200" s="8"/>
      <c r="E200" s="72">
        <v>998</v>
      </c>
      <c r="F200" s="71">
        <f>F197+F198+F199</f>
        <v>998</v>
      </c>
      <c r="G200" s="71">
        <f t="shared" ref="G200:J200" si="66">G197+G198+G199</f>
        <v>998</v>
      </c>
      <c r="H200" s="71">
        <f t="shared" si="66"/>
        <v>998</v>
      </c>
      <c r="I200" s="71">
        <f t="shared" si="66"/>
        <v>998</v>
      </c>
      <c r="J200" s="71">
        <f t="shared" si="66"/>
        <v>998</v>
      </c>
      <c r="K200"/>
      <c r="L200"/>
      <c r="M200"/>
      <c r="N200" s="196"/>
      <c r="O200"/>
      <c r="P200"/>
      <c r="Q200"/>
      <c r="R200"/>
      <c r="S200"/>
    </row>
    <row r="201" spans="1:19" s="115" customFormat="1" ht="11.25" customHeight="1" x14ac:dyDescent="0.3">
      <c r="A201" s="58" t="s">
        <v>181</v>
      </c>
      <c r="B201" s="4"/>
      <c r="C201" s="4"/>
      <c r="D201" s="8"/>
      <c r="E201" s="8"/>
      <c r="F201" s="182">
        <v>4.3999999999999997E-2</v>
      </c>
      <c r="G201" s="182">
        <v>4.3999999999999997E-2</v>
      </c>
      <c r="H201" s="182">
        <v>4.3999999999999997E-2</v>
      </c>
      <c r="I201" s="182">
        <v>4.3999999999999997E-2</v>
      </c>
      <c r="J201" s="182">
        <v>4.3999999999999997E-2</v>
      </c>
      <c r="K201"/>
      <c r="L201"/>
      <c r="M201"/>
      <c r="N201" s="196"/>
      <c r="O201"/>
      <c r="P201"/>
      <c r="Q201"/>
      <c r="R201"/>
      <c r="S201"/>
    </row>
    <row r="202" spans="1:19" s="115" customFormat="1" ht="11.25" customHeight="1" x14ac:dyDescent="0.3">
      <c r="A202" s="58" t="s">
        <v>3</v>
      </c>
      <c r="B202" s="4"/>
      <c r="C202" s="4"/>
      <c r="D202" s="8"/>
      <c r="E202" s="8"/>
      <c r="F202" s="71">
        <f>AVERAGE(E200:F200)*F201</f>
        <v>43.911999999999999</v>
      </c>
      <c r="G202" s="71">
        <f t="shared" ref="G202:I202" si="67">AVERAGE(F200:G200)*G201</f>
        <v>43.911999999999999</v>
      </c>
      <c r="H202" s="71">
        <f t="shared" si="67"/>
        <v>43.911999999999999</v>
      </c>
      <c r="I202" s="71">
        <f t="shared" si="67"/>
        <v>43.911999999999999</v>
      </c>
      <c r="J202" s="71">
        <f>AVERAGE(I200:J200)*J201</f>
        <v>43.911999999999999</v>
      </c>
      <c r="K202"/>
      <c r="L202"/>
      <c r="M202"/>
      <c r="N202" s="196"/>
      <c r="O202"/>
      <c r="P202"/>
      <c r="Q202"/>
      <c r="R202"/>
      <c r="S202"/>
    </row>
    <row r="203" spans="1:19" s="115" customFormat="1" ht="5.0999999999999996" customHeight="1" x14ac:dyDescent="0.3">
      <c r="A203" s="5"/>
      <c r="B203" s="4"/>
      <c r="C203" s="4"/>
      <c r="D203" s="8"/>
      <c r="E203" s="8"/>
      <c r="F203" s="8"/>
      <c r="G203" s="8"/>
      <c r="H203" s="8"/>
      <c r="I203" s="8"/>
      <c r="J203" s="8"/>
      <c r="K203"/>
      <c r="L203"/>
      <c r="M203"/>
      <c r="N203" s="196"/>
      <c r="O203"/>
      <c r="P203"/>
      <c r="Q203"/>
      <c r="R203"/>
      <c r="S203"/>
    </row>
    <row r="204" spans="1:19" s="115" customFormat="1" ht="11.25" customHeight="1" x14ac:dyDescent="0.3">
      <c r="A204" s="5" t="s">
        <v>186</v>
      </c>
      <c r="B204" s="4"/>
      <c r="C204" s="4"/>
      <c r="D204" s="8"/>
      <c r="E204" s="8"/>
      <c r="F204" s="8"/>
      <c r="G204" s="8"/>
      <c r="H204" s="8"/>
      <c r="I204" s="8"/>
      <c r="J204" s="8"/>
      <c r="K204"/>
      <c r="L204"/>
      <c r="M204"/>
      <c r="N204" s="196" t="s">
        <v>186</v>
      </c>
      <c r="O204">
        <v>41</v>
      </c>
      <c r="P204"/>
      <c r="Q204"/>
      <c r="R204"/>
      <c r="S204"/>
    </row>
    <row r="205" spans="1:19" s="115" customFormat="1" ht="11.25" customHeight="1" x14ac:dyDescent="0.3">
      <c r="A205" s="17" t="s">
        <v>178</v>
      </c>
      <c r="B205" s="4"/>
      <c r="C205" s="4"/>
      <c r="D205" s="8"/>
      <c r="E205" s="8"/>
      <c r="F205" s="71">
        <f>E208</f>
        <v>2962</v>
      </c>
      <c r="G205" s="71">
        <f>F208</f>
        <v>2962</v>
      </c>
      <c r="H205" s="71">
        <f t="shared" ref="H205:J205" si="68">G208</f>
        <v>2962</v>
      </c>
      <c r="I205" s="71">
        <f t="shared" si="68"/>
        <v>2962</v>
      </c>
      <c r="J205" s="71">
        <f t="shared" si="68"/>
        <v>2962</v>
      </c>
      <c r="K205"/>
      <c r="L205"/>
      <c r="M205"/>
      <c r="N205" s="196"/>
      <c r="O205"/>
      <c r="P205"/>
      <c r="Q205"/>
      <c r="R205"/>
      <c r="S205"/>
    </row>
    <row r="206" spans="1:19" s="115" customFormat="1" ht="11.25" customHeight="1" x14ac:dyDescent="0.3">
      <c r="A206" s="17" t="s">
        <v>179</v>
      </c>
      <c r="B206" s="4"/>
      <c r="C206" s="4"/>
      <c r="D206" s="8"/>
      <c r="E206" s="8"/>
      <c r="F206" s="72">
        <v>0</v>
      </c>
      <c r="G206" s="72">
        <v>0</v>
      </c>
      <c r="H206" s="72">
        <v>0</v>
      </c>
      <c r="I206" s="72">
        <v>0</v>
      </c>
      <c r="J206" s="72">
        <v>0</v>
      </c>
      <c r="K206"/>
      <c r="L206"/>
      <c r="M206"/>
      <c r="N206" s="196"/>
      <c r="O206"/>
      <c r="P206"/>
      <c r="Q206"/>
      <c r="R206"/>
      <c r="S206"/>
    </row>
    <row r="207" spans="1:19" s="115" customFormat="1" ht="11.25" customHeight="1" x14ac:dyDescent="0.3">
      <c r="A207" s="17" t="s">
        <v>191</v>
      </c>
      <c r="B207" s="4"/>
      <c r="C207" s="4"/>
      <c r="D207" s="8"/>
      <c r="E207" s="8"/>
      <c r="F207" s="72">
        <v>0</v>
      </c>
      <c r="G207" s="72">
        <v>0</v>
      </c>
      <c r="H207" s="72">
        <v>0</v>
      </c>
      <c r="I207" s="72">
        <v>0</v>
      </c>
      <c r="J207" s="72">
        <v>0</v>
      </c>
      <c r="K207"/>
      <c r="L207"/>
      <c r="M207"/>
      <c r="N207" s="196"/>
      <c r="O207"/>
      <c r="P207"/>
      <c r="Q207"/>
      <c r="R207"/>
      <c r="S207"/>
    </row>
    <row r="208" spans="1:19" s="115" customFormat="1" ht="11.25" customHeight="1" x14ac:dyDescent="0.3">
      <c r="A208" s="17" t="s">
        <v>180</v>
      </c>
      <c r="B208" s="4"/>
      <c r="C208" s="4"/>
      <c r="D208" s="8"/>
      <c r="E208" s="72">
        <v>2962</v>
      </c>
      <c r="F208" s="71">
        <f>F205+F206+F207</f>
        <v>2962</v>
      </c>
      <c r="G208" s="71">
        <f t="shared" ref="G208:J208" si="69">G205+G206+G207</f>
        <v>2962</v>
      </c>
      <c r="H208" s="71">
        <f t="shared" si="69"/>
        <v>2962</v>
      </c>
      <c r="I208" s="71">
        <f t="shared" si="69"/>
        <v>2962</v>
      </c>
      <c r="J208" s="71">
        <f t="shared" si="69"/>
        <v>2962</v>
      </c>
      <c r="K208"/>
      <c r="L208"/>
      <c r="M208"/>
      <c r="N208" s="196"/>
      <c r="O208"/>
      <c r="P208"/>
      <c r="Q208"/>
      <c r="R208"/>
      <c r="S208"/>
    </row>
    <row r="209" spans="1:19" s="115" customFormat="1" ht="11.25" customHeight="1" x14ac:dyDescent="0.3">
      <c r="A209" s="58" t="s">
        <v>181</v>
      </c>
      <c r="B209" s="4"/>
      <c r="C209" s="4"/>
      <c r="D209" s="8"/>
      <c r="E209" s="8"/>
      <c r="F209" s="182">
        <v>5.8749999999999997E-2</v>
      </c>
      <c r="G209" s="182">
        <v>5.8749999999999997E-2</v>
      </c>
      <c r="H209" s="182">
        <v>5.8749999999999997E-2</v>
      </c>
      <c r="I209" s="182">
        <v>5.8749999999999997E-2</v>
      </c>
      <c r="J209" s="182">
        <v>5.8749999999999997E-2</v>
      </c>
      <c r="K209"/>
      <c r="L209"/>
      <c r="M209"/>
      <c r="N209" s="196"/>
      <c r="O209"/>
      <c r="P209"/>
      <c r="Q209"/>
      <c r="R209"/>
      <c r="S209"/>
    </row>
    <row r="210" spans="1:19" s="115" customFormat="1" ht="11.25" customHeight="1" x14ac:dyDescent="0.3">
      <c r="A210" s="58" t="s">
        <v>3</v>
      </c>
      <c r="B210" s="4"/>
      <c r="C210" s="4"/>
      <c r="D210" s="8"/>
      <c r="E210" s="8"/>
      <c r="F210" s="71">
        <f>AVERAGE(E208:F208)*F209</f>
        <v>174.01749999999998</v>
      </c>
      <c r="G210" s="71">
        <f t="shared" ref="G210:I210" si="70">AVERAGE(F208:G208)*G209</f>
        <v>174.01749999999998</v>
      </c>
      <c r="H210" s="71">
        <f t="shared" si="70"/>
        <v>174.01749999999998</v>
      </c>
      <c r="I210" s="71">
        <f t="shared" si="70"/>
        <v>174.01749999999998</v>
      </c>
      <c r="J210" s="71">
        <f>AVERAGE(I208:J208)*J209</f>
        <v>174.01749999999998</v>
      </c>
      <c r="K210"/>
      <c r="L210"/>
      <c r="M210"/>
      <c r="N210" s="196"/>
      <c r="O210"/>
      <c r="P210"/>
      <c r="Q210"/>
      <c r="R210"/>
      <c r="S210"/>
    </row>
    <row r="211" spans="1:19" s="115" customFormat="1" ht="5.0999999999999996" customHeight="1" x14ac:dyDescent="0.3">
      <c r="A211" s="5"/>
      <c r="B211" s="4"/>
      <c r="C211" s="4"/>
      <c r="D211" s="8"/>
      <c r="E211" s="8"/>
      <c r="F211" s="8"/>
      <c r="G211" s="8"/>
      <c r="H211" s="8"/>
      <c r="I211" s="8"/>
      <c r="J211" s="8"/>
      <c r="K211"/>
      <c r="L211"/>
      <c r="M211"/>
      <c r="N211" s="196"/>
      <c r="O211"/>
      <c r="P211"/>
      <c r="Q211"/>
      <c r="R211"/>
      <c r="S211"/>
    </row>
    <row r="212" spans="1:19" s="115" customFormat="1" ht="11.25" customHeight="1" x14ac:dyDescent="0.3">
      <c r="A212" s="5" t="s">
        <v>190</v>
      </c>
      <c r="B212" s="4"/>
      <c r="C212" s="4"/>
      <c r="D212" s="8"/>
      <c r="E212" s="8"/>
      <c r="F212" s="8"/>
      <c r="G212" s="8"/>
      <c r="H212" s="8"/>
      <c r="I212" s="8"/>
      <c r="J212" s="8"/>
      <c r="K212"/>
      <c r="L212"/>
      <c r="M212"/>
      <c r="N212" s="196" t="s">
        <v>190</v>
      </c>
      <c r="O212">
        <v>41</v>
      </c>
      <c r="P212"/>
      <c r="Q212"/>
      <c r="R212"/>
      <c r="S212"/>
    </row>
    <row r="213" spans="1:19" s="115" customFormat="1" ht="11.25" customHeight="1" x14ac:dyDescent="0.3">
      <c r="A213" s="17" t="s">
        <v>178</v>
      </c>
      <c r="B213" s="4"/>
      <c r="C213" s="4"/>
      <c r="D213" s="8"/>
      <c r="E213" s="8"/>
      <c r="F213" s="71">
        <f>E216</f>
        <v>499</v>
      </c>
      <c r="G213" s="71">
        <f>F216</f>
        <v>499</v>
      </c>
      <c r="H213" s="71">
        <f t="shared" ref="H213:J213" si="71">G216</f>
        <v>499</v>
      </c>
      <c r="I213" s="71">
        <f t="shared" si="71"/>
        <v>499</v>
      </c>
      <c r="J213" s="71">
        <f t="shared" si="71"/>
        <v>499</v>
      </c>
      <c r="K213"/>
      <c r="L213"/>
      <c r="M213"/>
      <c r="N213" s="196"/>
      <c r="O213"/>
      <c r="P213"/>
      <c r="Q213"/>
      <c r="R213"/>
      <c r="S213"/>
    </row>
    <row r="214" spans="1:19" s="115" customFormat="1" ht="11.25" customHeight="1" x14ac:dyDescent="0.3">
      <c r="A214" s="17" t="s">
        <v>179</v>
      </c>
      <c r="B214" s="4"/>
      <c r="C214" s="4"/>
      <c r="D214" s="8"/>
      <c r="E214" s="8"/>
      <c r="F214" s="72">
        <v>0</v>
      </c>
      <c r="G214" s="72">
        <v>0</v>
      </c>
      <c r="H214" s="72">
        <v>0</v>
      </c>
      <c r="I214" s="72">
        <v>0</v>
      </c>
      <c r="J214" s="72">
        <v>0</v>
      </c>
      <c r="K214"/>
      <c r="L214"/>
      <c r="M214"/>
      <c r="N214" s="196"/>
      <c r="O214"/>
      <c r="P214"/>
      <c r="Q214"/>
      <c r="R214"/>
      <c r="S214"/>
    </row>
    <row r="215" spans="1:19" s="115" customFormat="1" ht="11.25" customHeight="1" x14ac:dyDescent="0.3">
      <c r="A215" s="17" t="s">
        <v>191</v>
      </c>
      <c r="B215" s="4"/>
      <c r="C215" s="4"/>
      <c r="D215" s="8"/>
      <c r="E215" s="8"/>
      <c r="F215" s="72">
        <v>0</v>
      </c>
      <c r="G215" s="72">
        <v>0</v>
      </c>
      <c r="H215" s="72">
        <v>0</v>
      </c>
      <c r="I215" s="72">
        <v>0</v>
      </c>
      <c r="J215" s="72">
        <v>0</v>
      </c>
      <c r="K215"/>
      <c r="L215"/>
      <c r="M215"/>
      <c r="N215" s="196"/>
      <c r="O215"/>
      <c r="P215"/>
      <c r="Q215"/>
      <c r="R215"/>
      <c r="S215"/>
    </row>
    <row r="216" spans="1:19" s="115" customFormat="1" ht="11.25" customHeight="1" x14ac:dyDescent="0.3">
      <c r="A216" s="17" t="s">
        <v>180</v>
      </c>
      <c r="B216" s="4"/>
      <c r="C216" s="4"/>
      <c r="D216" s="8"/>
      <c r="E216" s="72">
        <v>499</v>
      </c>
      <c r="F216" s="71">
        <f>F213+F214+F215</f>
        <v>499</v>
      </c>
      <c r="G216" s="71">
        <f t="shared" ref="G216:J216" si="72">G213+G214+G215</f>
        <v>499</v>
      </c>
      <c r="H216" s="71">
        <f t="shared" si="72"/>
        <v>499</v>
      </c>
      <c r="I216" s="71">
        <f t="shared" si="72"/>
        <v>499</v>
      </c>
      <c r="J216" s="71">
        <f t="shared" si="72"/>
        <v>499</v>
      </c>
      <c r="K216"/>
      <c r="L216"/>
      <c r="M216"/>
      <c r="N216" s="196"/>
      <c r="O216"/>
      <c r="P216"/>
      <c r="Q216"/>
      <c r="R216"/>
      <c r="S216"/>
    </row>
    <row r="217" spans="1:19" s="115" customFormat="1" ht="11.25" customHeight="1" x14ac:dyDescent="0.3">
      <c r="A217" s="58" t="s">
        <v>181</v>
      </c>
      <c r="B217" s="4"/>
      <c r="C217" s="4"/>
      <c r="D217" s="8"/>
      <c r="E217" s="8"/>
      <c r="F217" s="182">
        <v>5.3999999999999999E-2</v>
      </c>
      <c r="G217" s="182">
        <v>5.3999999999999999E-2</v>
      </c>
      <c r="H217" s="182">
        <v>5.3999999999999999E-2</v>
      </c>
      <c r="I217" s="182">
        <v>5.3999999999999999E-2</v>
      </c>
      <c r="J217" s="182">
        <v>5.3999999999999999E-2</v>
      </c>
      <c r="K217"/>
      <c r="L217"/>
      <c r="M217"/>
      <c r="N217" s="196"/>
      <c r="O217"/>
      <c r="P217"/>
      <c r="Q217"/>
      <c r="R217"/>
      <c r="S217"/>
    </row>
    <row r="218" spans="1:19" s="115" customFormat="1" ht="11.25" customHeight="1" x14ac:dyDescent="0.3">
      <c r="A218" s="58" t="s">
        <v>3</v>
      </c>
      <c r="B218" s="4"/>
      <c r="C218" s="4"/>
      <c r="D218" s="8"/>
      <c r="E218" s="8"/>
      <c r="F218" s="71">
        <f>AVERAGE(E216:F216)*F217</f>
        <v>26.945999999999998</v>
      </c>
      <c r="G218" s="71">
        <f t="shared" ref="G218:I218" si="73">AVERAGE(F216:G216)*G217</f>
        <v>26.945999999999998</v>
      </c>
      <c r="H218" s="71">
        <f t="shared" si="73"/>
        <v>26.945999999999998</v>
      </c>
      <c r="I218" s="71">
        <f t="shared" si="73"/>
        <v>26.945999999999998</v>
      </c>
      <c r="J218" s="71">
        <f>AVERAGE(I216:J216)*J217</f>
        <v>26.945999999999998</v>
      </c>
      <c r="K218"/>
      <c r="L218"/>
      <c r="M218"/>
      <c r="N218" s="196"/>
      <c r="O218"/>
      <c r="P218"/>
      <c r="Q218"/>
      <c r="R218"/>
      <c r="S218"/>
    </row>
    <row r="219" spans="1:19" s="115" customFormat="1" ht="5.0999999999999996" customHeight="1" x14ac:dyDescent="0.3">
      <c r="A219" s="5"/>
      <c r="B219" s="4"/>
      <c r="C219" s="4"/>
      <c r="D219" s="8"/>
      <c r="E219" s="8"/>
      <c r="F219" s="8"/>
      <c r="G219" s="8"/>
      <c r="H219" s="8"/>
      <c r="I219" s="8"/>
      <c r="J219" s="8"/>
      <c r="K219"/>
      <c r="L219"/>
      <c r="M219"/>
      <c r="N219" s="196"/>
      <c r="O219"/>
      <c r="P219"/>
      <c r="Q219"/>
      <c r="R219"/>
      <c r="S219"/>
    </row>
    <row r="220" spans="1:19" s="115" customFormat="1" ht="11.25" customHeight="1" x14ac:dyDescent="0.3">
      <c r="A220" s="5" t="s">
        <v>187</v>
      </c>
      <c r="B220" s="4"/>
      <c r="C220" s="4"/>
      <c r="D220" s="8"/>
      <c r="E220" s="8"/>
      <c r="F220" s="8"/>
      <c r="G220" s="8"/>
      <c r="H220" s="8"/>
      <c r="I220" s="8"/>
      <c r="J220" s="8"/>
      <c r="K220"/>
      <c r="L220"/>
      <c r="M220"/>
      <c r="N220" s="196" t="s">
        <v>187</v>
      </c>
      <c r="O220">
        <v>41</v>
      </c>
      <c r="P220"/>
      <c r="Q220"/>
      <c r="R220"/>
      <c r="S220"/>
    </row>
    <row r="221" spans="1:19" s="115" customFormat="1" ht="11.25" customHeight="1" x14ac:dyDescent="0.3">
      <c r="A221" s="17" t="s">
        <v>178</v>
      </c>
      <c r="B221" s="1"/>
      <c r="C221" s="1"/>
      <c r="D221" s="143"/>
      <c r="E221" s="8"/>
      <c r="F221" s="71">
        <f>E224</f>
        <v>996</v>
      </c>
      <c r="G221" s="71">
        <f>F224</f>
        <v>996</v>
      </c>
      <c r="H221" s="71">
        <f t="shared" ref="H221:J221" si="74">G224</f>
        <v>996</v>
      </c>
      <c r="I221" s="71">
        <f t="shared" si="74"/>
        <v>996</v>
      </c>
      <c r="J221" s="71">
        <f t="shared" si="74"/>
        <v>996</v>
      </c>
      <c r="K221"/>
      <c r="L221"/>
      <c r="M221"/>
      <c r="N221"/>
      <c r="O221"/>
      <c r="P221"/>
      <c r="Q221"/>
      <c r="R221"/>
      <c r="S221"/>
    </row>
    <row r="222" spans="1:19" s="115" customFormat="1" ht="11.25" customHeight="1" x14ac:dyDescent="0.3">
      <c r="A222" s="17" t="s">
        <v>179</v>
      </c>
      <c r="B222" s="1"/>
      <c r="C222" s="1"/>
      <c r="D222" s="143"/>
      <c r="E222" s="8"/>
      <c r="F222" s="72">
        <v>0</v>
      </c>
      <c r="G222" s="72">
        <v>0</v>
      </c>
      <c r="H222" s="72">
        <v>0</v>
      </c>
      <c r="I222" s="72">
        <v>0</v>
      </c>
      <c r="J222" s="72">
        <v>0</v>
      </c>
      <c r="K222"/>
      <c r="L222"/>
      <c r="M222"/>
      <c r="N222"/>
      <c r="O222"/>
      <c r="P222"/>
      <c r="Q222"/>
      <c r="R222"/>
      <c r="S222"/>
    </row>
    <row r="223" spans="1:19" s="115" customFormat="1" ht="11.25" customHeight="1" x14ac:dyDescent="0.3">
      <c r="A223" s="17" t="s">
        <v>191</v>
      </c>
      <c r="B223" s="1"/>
      <c r="C223" s="1"/>
      <c r="D223" s="143"/>
      <c r="E223" s="8"/>
      <c r="F223" s="72">
        <v>0</v>
      </c>
      <c r="G223" s="72">
        <v>0</v>
      </c>
      <c r="H223" s="72">
        <v>0</v>
      </c>
      <c r="I223" s="72">
        <v>0</v>
      </c>
      <c r="J223" s="72">
        <v>0</v>
      </c>
      <c r="K223"/>
      <c r="L223"/>
      <c r="M223"/>
      <c r="N223"/>
      <c r="O223"/>
      <c r="P223"/>
      <c r="Q223"/>
      <c r="R223"/>
      <c r="S223"/>
    </row>
    <row r="224" spans="1:19" s="115" customFormat="1" ht="11.25" customHeight="1" x14ac:dyDescent="0.3">
      <c r="A224" s="17" t="s">
        <v>180</v>
      </c>
      <c r="B224" s="1"/>
      <c r="C224" s="1"/>
      <c r="D224" s="143"/>
      <c r="E224" s="72">
        <v>996</v>
      </c>
      <c r="F224" s="71">
        <f>F221+F222+F223</f>
        <v>996</v>
      </c>
      <c r="G224" s="71">
        <f t="shared" ref="G224:J224" si="75">G221+G222+G223</f>
        <v>996</v>
      </c>
      <c r="H224" s="71">
        <f t="shared" si="75"/>
        <v>996</v>
      </c>
      <c r="I224" s="71">
        <f t="shared" si="75"/>
        <v>996</v>
      </c>
      <c r="J224" s="71">
        <f t="shared" si="75"/>
        <v>996</v>
      </c>
      <c r="K224"/>
      <c r="L224"/>
      <c r="M224"/>
      <c r="N224"/>
      <c r="O224"/>
      <c r="P224"/>
      <c r="Q224"/>
      <c r="R224"/>
      <c r="S224"/>
    </row>
    <row r="225" spans="1:19" s="115" customFormat="1" ht="11.25" customHeight="1" x14ac:dyDescent="0.3">
      <c r="A225" s="58" t="s">
        <v>181</v>
      </c>
      <c r="B225" s="57"/>
      <c r="C225" s="1"/>
      <c r="D225" s="84"/>
      <c r="E225" s="8"/>
      <c r="F225" s="182">
        <v>5.9499999999999997E-2</v>
      </c>
      <c r="G225" s="182">
        <v>5.9499999999999997E-2</v>
      </c>
      <c r="H225" s="182">
        <v>5.9499999999999997E-2</v>
      </c>
      <c r="I225" s="182">
        <v>5.9499999999999997E-2</v>
      </c>
      <c r="J225" s="182">
        <v>5.9499999999999997E-2</v>
      </c>
      <c r="K225"/>
      <c r="L225"/>
      <c r="M225"/>
      <c r="N225"/>
      <c r="O225"/>
      <c r="P225"/>
      <c r="Q225"/>
      <c r="R225"/>
      <c r="S225"/>
    </row>
    <row r="226" spans="1:19" s="115" customFormat="1" ht="11.25" customHeight="1" x14ac:dyDescent="0.3">
      <c r="A226" s="58" t="s">
        <v>3</v>
      </c>
      <c r="B226" s="57"/>
      <c r="C226" s="1"/>
      <c r="D226" s="84"/>
      <c r="E226" s="8"/>
      <c r="F226" s="71">
        <f>AVERAGE(E224:F224)*F225</f>
        <v>59.262</v>
      </c>
      <c r="G226" s="71">
        <f t="shared" ref="G226:I226" si="76">AVERAGE(F224:G224)*G225</f>
        <v>59.262</v>
      </c>
      <c r="H226" s="71">
        <f t="shared" si="76"/>
        <v>59.262</v>
      </c>
      <c r="I226" s="71">
        <f t="shared" si="76"/>
        <v>59.262</v>
      </c>
      <c r="J226" s="71">
        <f>AVERAGE(I224:J224)*J225</f>
        <v>59.262</v>
      </c>
      <c r="K226"/>
      <c r="L226"/>
      <c r="M226"/>
      <c r="N226"/>
      <c r="O226"/>
      <c r="P226"/>
      <c r="Q226"/>
      <c r="R226"/>
      <c r="S226"/>
    </row>
    <row r="227" spans="1:19" s="115" customFormat="1" ht="5.0999999999999996" customHeight="1" x14ac:dyDescent="0.3">
      <c r="A227" s="58"/>
      <c r="B227" s="57"/>
      <c r="C227" s="1"/>
      <c r="D227" s="84"/>
      <c r="E227" s="8"/>
      <c r="F227" s="8"/>
      <c r="G227" s="8"/>
      <c r="H227" s="8"/>
      <c r="I227" s="8"/>
      <c r="J227" s="8"/>
      <c r="K227"/>
      <c r="L227"/>
      <c r="M227"/>
      <c r="N227"/>
      <c r="O227"/>
      <c r="P227"/>
      <c r="Q227"/>
      <c r="R227"/>
      <c r="S227"/>
    </row>
    <row r="228" spans="1:19" s="115" customFormat="1" ht="11.25" customHeight="1" x14ac:dyDescent="0.3">
      <c r="A228" s="5" t="s">
        <v>192</v>
      </c>
      <c r="B228" s="57"/>
      <c r="C228" s="1"/>
      <c r="D228" s="84"/>
      <c r="E228" s="8"/>
      <c r="F228" s="8"/>
      <c r="G228" s="8"/>
      <c r="H228" s="8"/>
      <c r="I228" s="8"/>
      <c r="J228" s="8"/>
      <c r="K228"/>
      <c r="L228" s="123" t="s">
        <v>194</v>
      </c>
      <c r="M228"/>
      <c r="N228"/>
      <c r="O228"/>
      <c r="P228"/>
      <c r="Q228"/>
      <c r="R228"/>
      <c r="S228"/>
    </row>
    <row r="229" spans="1:19" s="115" customFormat="1" ht="11.25" customHeight="1" x14ac:dyDescent="0.3">
      <c r="A229" s="17" t="s">
        <v>178</v>
      </c>
      <c r="B229" s="57"/>
      <c r="C229" s="1"/>
      <c r="D229" s="84"/>
      <c r="E229" s="8"/>
      <c r="F229" s="71">
        <f>E232</f>
        <v>0</v>
      </c>
      <c r="G229" s="71">
        <f>F232</f>
        <v>0</v>
      </c>
      <c r="H229" s="71">
        <f t="shared" ref="H229" si="77">G232</f>
        <v>0</v>
      </c>
      <c r="I229" s="71">
        <f t="shared" ref="I229" si="78">H232</f>
        <v>0</v>
      </c>
      <c r="J229" s="71">
        <f t="shared" ref="J229" si="79">I232</f>
        <v>0</v>
      </c>
      <c r="K229"/>
      <c r="L229" s="123" t="s">
        <v>196</v>
      </c>
      <c r="M229"/>
      <c r="N229"/>
      <c r="O229"/>
      <c r="P229"/>
      <c r="Q229"/>
      <c r="R229"/>
      <c r="S229"/>
    </row>
    <row r="230" spans="1:19" s="115" customFormat="1" ht="11.25" customHeight="1" x14ac:dyDescent="0.3">
      <c r="A230" s="17" t="s">
        <v>179</v>
      </c>
      <c r="B230" s="57"/>
      <c r="C230" s="1"/>
      <c r="D230" s="84"/>
      <c r="E230" s="8"/>
      <c r="F230" s="72">
        <v>0</v>
      </c>
      <c r="G230" s="72">
        <v>0</v>
      </c>
      <c r="H230" s="72">
        <v>0</v>
      </c>
      <c r="I230" s="72">
        <v>0</v>
      </c>
      <c r="J230" s="72">
        <v>0</v>
      </c>
      <c r="K230"/>
      <c r="L230" s="123" t="s">
        <v>195</v>
      </c>
      <c r="M230"/>
      <c r="N230"/>
      <c r="O230"/>
      <c r="P230"/>
      <c r="Q230"/>
      <c r="R230"/>
      <c r="S230"/>
    </row>
    <row r="231" spans="1:19" s="115" customFormat="1" ht="11.25" customHeight="1" x14ac:dyDescent="0.3">
      <c r="A231" s="17" t="s">
        <v>191</v>
      </c>
      <c r="B231" s="57"/>
      <c r="C231" s="1"/>
      <c r="D231" s="84"/>
      <c r="E231" s="8"/>
      <c r="F231" s="72">
        <v>0</v>
      </c>
      <c r="G231" s="72">
        <v>0</v>
      </c>
      <c r="H231" s="72">
        <v>0</v>
      </c>
      <c r="I231" s="72">
        <v>0</v>
      </c>
      <c r="J231" s="72">
        <v>0</v>
      </c>
      <c r="K231"/>
      <c r="L231" s="123"/>
      <c r="M231"/>
      <c r="N231"/>
      <c r="O231"/>
      <c r="P231"/>
      <c r="Q231"/>
      <c r="R231"/>
      <c r="S231"/>
    </row>
    <row r="232" spans="1:19" s="115" customFormat="1" ht="11.25" customHeight="1" x14ac:dyDescent="0.3">
      <c r="A232" s="17" t="s">
        <v>180</v>
      </c>
      <c r="B232" s="57"/>
      <c r="C232" s="1"/>
      <c r="D232" s="84"/>
      <c r="E232" s="72">
        <v>0</v>
      </c>
      <c r="F232" s="71">
        <f>F229+F230+F231</f>
        <v>0</v>
      </c>
      <c r="G232" s="71">
        <f t="shared" ref="G232:J232" si="80">G229+G230+G231</f>
        <v>0</v>
      </c>
      <c r="H232" s="71">
        <f t="shared" si="80"/>
        <v>0</v>
      </c>
      <c r="I232" s="71">
        <f t="shared" si="80"/>
        <v>0</v>
      </c>
      <c r="J232" s="71">
        <f t="shared" si="80"/>
        <v>0</v>
      </c>
      <c r="K232"/>
      <c r="L232" s="123"/>
      <c r="M232"/>
      <c r="N232"/>
      <c r="O232"/>
      <c r="P232"/>
      <c r="Q232"/>
      <c r="R232"/>
      <c r="S232"/>
    </row>
    <row r="233" spans="1:19" s="115" customFormat="1" ht="11.25" customHeight="1" x14ac:dyDescent="0.3">
      <c r="A233" s="58" t="s">
        <v>181</v>
      </c>
      <c r="B233" s="57"/>
      <c r="C233" s="1"/>
      <c r="D233" s="84"/>
      <c r="E233" s="8"/>
      <c r="F233" s="182">
        <v>0</v>
      </c>
      <c r="G233" s="182">
        <v>0</v>
      </c>
      <c r="H233" s="182">
        <v>0</v>
      </c>
      <c r="I233" s="182">
        <v>0</v>
      </c>
      <c r="J233" s="182">
        <v>0</v>
      </c>
      <c r="K233"/>
      <c r="L233" s="123"/>
      <c r="M233"/>
      <c r="N233"/>
      <c r="O233"/>
      <c r="P233"/>
      <c r="Q233"/>
      <c r="R233"/>
      <c r="S233"/>
    </row>
    <row r="234" spans="1:19" s="115" customFormat="1" ht="11.25" customHeight="1" x14ac:dyDescent="0.3">
      <c r="A234" s="58" t="s">
        <v>3</v>
      </c>
      <c r="B234" s="57"/>
      <c r="C234" s="1"/>
      <c r="D234" s="84"/>
      <c r="E234" s="8"/>
      <c r="F234" s="71">
        <f>AVERAGE(E232:F232)*F233</f>
        <v>0</v>
      </c>
      <c r="G234" s="71">
        <f t="shared" ref="G234" si="81">AVERAGE(F232:G232)*G233</f>
        <v>0</v>
      </c>
      <c r="H234" s="71">
        <f t="shared" ref="H234" si="82">AVERAGE(G232:H232)*H233</f>
        <v>0</v>
      </c>
      <c r="I234" s="71">
        <f t="shared" ref="I234" si="83">AVERAGE(H232:I232)*I233</f>
        <v>0</v>
      </c>
      <c r="J234" s="71">
        <f>AVERAGE(I232:J232)*J233</f>
        <v>0</v>
      </c>
      <c r="K234"/>
      <c r="L234" s="123"/>
      <c r="M234"/>
      <c r="N234"/>
      <c r="O234"/>
      <c r="P234"/>
      <c r="Q234"/>
      <c r="R234"/>
      <c r="S234"/>
    </row>
    <row r="235" spans="1:19" s="115" customFormat="1" ht="5.0999999999999996" customHeight="1" x14ac:dyDescent="0.3">
      <c r="A235" s="58"/>
      <c r="B235" s="57"/>
      <c r="C235" s="1"/>
      <c r="D235" s="84"/>
      <c r="E235" s="8"/>
      <c r="F235" s="8"/>
      <c r="G235" s="8"/>
      <c r="H235" s="8"/>
      <c r="I235" s="8"/>
      <c r="J235" s="8"/>
      <c r="K235"/>
      <c r="L235"/>
      <c r="M235"/>
      <c r="N235"/>
      <c r="O235"/>
      <c r="P235"/>
      <c r="Q235"/>
      <c r="R235"/>
      <c r="S235"/>
    </row>
    <row r="236" spans="1:19" s="115" customFormat="1" ht="11.25" customHeight="1" x14ac:dyDescent="0.3">
      <c r="A236" s="5" t="s">
        <v>188</v>
      </c>
      <c r="B236" s="57"/>
      <c r="C236" s="1"/>
      <c r="D236" s="84"/>
      <c r="E236" s="8"/>
      <c r="F236" s="8"/>
      <c r="G236" s="8"/>
      <c r="H236" s="8"/>
      <c r="I236" s="8"/>
      <c r="J236" s="8"/>
      <c r="K236"/>
      <c r="L236"/>
      <c r="M236"/>
      <c r="N236"/>
      <c r="O236">
        <v>41</v>
      </c>
      <c r="P236"/>
      <c r="Q236"/>
      <c r="R236"/>
      <c r="S236"/>
    </row>
    <row r="237" spans="1:19" s="115" customFormat="1" ht="11.25" customHeight="1" x14ac:dyDescent="0.3">
      <c r="A237" s="17" t="s">
        <v>178</v>
      </c>
      <c r="B237" s="57"/>
      <c r="C237" s="1"/>
      <c r="D237" s="84"/>
      <c r="E237" s="8"/>
      <c r="F237" s="71">
        <f>E240</f>
        <v>498</v>
      </c>
      <c r="G237" s="71">
        <f>F240</f>
        <v>505</v>
      </c>
      <c r="H237" s="71">
        <f t="shared" ref="H237:J237" si="84">G240</f>
        <v>514</v>
      </c>
      <c r="I237" s="71">
        <f t="shared" si="84"/>
        <v>529</v>
      </c>
      <c r="J237" s="71">
        <f t="shared" si="84"/>
        <v>544</v>
      </c>
      <c r="K237"/>
      <c r="L237"/>
      <c r="M237"/>
      <c r="N237" s="74"/>
      <c r="O237"/>
      <c r="P237"/>
      <c r="Q237"/>
      <c r="R237"/>
      <c r="S237"/>
    </row>
    <row r="238" spans="1:19" s="115" customFormat="1" ht="11.25" customHeight="1" x14ac:dyDescent="0.3">
      <c r="A238" s="17" t="s">
        <v>179</v>
      </c>
      <c r="B238" s="57"/>
      <c r="C238" s="1"/>
      <c r="D238" s="84"/>
      <c r="E238" s="8"/>
      <c r="F238" s="72">
        <v>90</v>
      </c>
      <c r="G238" s="72">
        <v>90</v>
      </c>
      <c r="H238" s="72">
        <v>90</v>
      </c>
      <c r="I238" s="72">
        <v>90</v>
      </c>
      <c r="J238" s="72">
        <v>90</v>
      </c>
      <c r="K238"/>
      <c r="L238" s="6"/>
      <c r="M238"/>
      <c r="N238"/>
      <c r="O238"/>
      <c r="P238"/>
      <c r="Q238"/>
      <c r="R238"/>
      <c r="S238"/>
    </row>
    <row r="239" spans="1:19" s="115" customFormat="1" ht="11.25" customHeight="1" x14ac:dyDescent="0.3">
      <c r="A239" s="17" t="s">
        <v>191</v>
      </c>
      <c r="B239" s="57"/>
      <c r="C239" s="1"/>
      <c r="D239" s="84"/>
      <c r="E239" s="8"/>
      <c r="F239" s="72">
        <v>-83</v>
      </c>
      <c r="G239" s="72">
        <v>-81</v>
      </c>
      <c r="H239" s="72">
        <v>-75</v>
      </c>
      <c r="I239" s="72">
        <v>-75</v>
      </c>
      <c r="J239" s="72">
        <v>-73</v>
      </c>
      <c r="K239"/>
      <c r="L239" s="6"/>
      <c r="M239"/>
      <c r="N239"/>
      <c r="O239"/>
      <c r="P239"/>
      <c r="Q239"/>
      <c r="R239"/>
      <c r="S239"/>
    </row>
    <row r="240" spans="1:19" s="115" customFormat="1" ht="11.25" customHeight="1" x14ac:dyDescent="0.3">
      <c r="A240" s="17" t="s">
        <v>180</v>
      </c>
      <c r="B240" s="57"/>
      <c r="C240" s="1"/>
      <c r="D240" s="84"/>
      <c r="E240" s="72">
        <f>492+6</f>
        <v>498</v>
      </c>
      <c r="F240" s="71">
        <f>F237+F238+F239</f>
        <v>505</v>
      </c>
      <c r="G240" s="71">
        <f t="shared" ref="G240:J240" si="85">G237+G238+G239</f>
        <v>514</v>
      </c>
      <c r="H240" s="71">
        <f t="shared" si="85"/>
        <v>529</v>
      </c>
      <c r="I240" s="71">
        <f t="shared" si="85"/>
        <v>544</v>
      </c>
      <c r="J240" s="71">
        <f t="shared" si="85"/>
        <v>561</v>
      </c>
      <c r="K240"/>
      <c r="L240" s="6"/>
      <c r="M240"/>
      <c r="N240"/>
      <c r="O240"/>
      <c r="P240"/>
      <c r="Q240"/>
      <c r="R240"/>
      <c r="S240"/>
    </row>
    <row r="241" spans="1:20" s="115" customFormat="1" ht="11.25" customHeight="1" x14ac:dyDescent="0.3">
      <c r="A241" s="58" t="s">
        <v>181</v>
      </c>
      <c r="B241" s="57"/>
      <c r="C241" s="1"/>
      <c r="D241" s="84"/>
      <c r="E241" s="8"/>
      <c r="F241" s="182">
        <v>0.06</v>
      </c>
      <c r="G241" s="182">
        <v>0.06</v>
      </c>
      <c r="H241" s="182">
        <v>0.06</v>
      </c>
      <c r="I241" s="182">
        <v>0.06</v>
      </c>
      <c r="J241" s="182">
        <v>0.06</v>
      </c>
      <c r="K241"/>
      <c r="L241" s="6"/>
      <c r="M241"/>
      <c r="N241"/>
      <c r="O241"/>
      <c r="P241"/>
      <c r="Q241"/>
      <c r="R241"/>
      <c r="S241"/>
    </row>
    <row r="242" spans="1:20" s="115" customFormat="1" ht="11.25" customHeight="1" x14ac:dyDescent="0.3">
      <c r="A242" s="58" t="s">
        <v>3</v>
      </c>
      <c r="B242" s="57"/>
      <c r="C242" s="1"/>
      <c r="D242" s="84"/>
      <c r="E242" s="8"/>
      <c r="F242" s="71">
        <f>AVERAGE(E240:F240)*F241</f>
        <v>30.09</v>
      </c>
      <c r="G242" s="71">
        <f t="shared" ref="G242:I242" si="86">AVERAGE(F240:G240)*G241</f>
        <v>30.57</v>
      </c>
      <c r="H242" s="71">
        <f t="shared" si="86"/>
        <v>31.29</v>
      </c>
      <c r="I242" s="71">
        <f t="shared" si="86"/>
        <v>32.19</v>
      </c>
      <c r="J242" s="71">
        <f>AVERAGE(I240:J240)*J241</f>
        <v>33.15</v>
      </c>
      <c r="K242"/>
      <c r="L242" s="6"/>
      <c r="M242"/>
      <c r="N242"/>
      <c r="O242"/>
      <c r="P242"/>
      <c r="Q242"/>
      <c r="R242"/>
      <c r="S242"/>
    </row>
    <row r="243" spans="1:20" s="115" customFormat="1" ht="11.25" customHeight="1" x14ac:dyDescent="0.3">
      <c r="A243" s="58" t="s">
        <v>201</v>
      </c>
      <c r="B243" s="57"/>
      <c r="C243" s="1"/>
      <c r="D243" s="84"/>
      <c r="E243" s="8"/>
      <c r="F243" s="71">
        <f>F242-F239</f>
        <v>113.09</v>
      </c>
      <c r="G243" s="71">
        <f>G242-G239</f>
        <v>111.57</v>
      </c>
      <c r="H243" s="71">
        <f>H242-H239</f>
        <v>106.28999999999999</v>
      </c>
      <c r="I243" s="71">
        <f>I242-I239</f>
        <v>107.19</v>
      </c>
      <c r="J243" s="71">
        <f>J242-J239</f>
        <v>106.15</v>
      </c>
      <c r="K243"/>
      <c r="L243"/>
      <c r="M243"/>
      <c r="N243"/>
      <c r="O243"/>
      <c r="P243"/>
      <c r="Q243"/>
      <c r="R243"/>
      <c r="S243"/>
    </row>
    <row r="244" spans="1:20" s="115" customFormat="1" ht="5.0999999999999996" customHeight="1" x14ac:dyDescent="0.3">
      <c r="A244" s="57"/>
      <c r="B244" s="57"/>
      <c r="C244" s="1"/>
      <c r="D244" s="84"/>
      <c r="E244" s="8"/>
      <c r="F244" s="71"/>
      <c r="G244" s="71"/>
      <c r="H244" s="71"/>
      <c r="I244" s="71"/>
      <c r="J244" s="71"/>
      <c r="K244"/>
      <c r="L244"/>
      <c r="M244"/>
      <c r="N244"/>
      <c r="O244"/>
      <c r="P244"/>
      <c r="Q244"/>
      <c r="R244"/>
      <c r="S244"/>
    </row>
    <row r="245" spans="1:20" s="115" customFormat="1" ht="11.25" customHeight="1" x14ac:dyDescent="0.3">
      <c r="A245" s="4" t="s">
        <v>189</v>
      </c>
      <c r="B245" s="57"/>
      <c r="C245" s="1"/>
      <c r="D245" s="84"/>
      <c r="E245" s="8"/>
      <c r="F245" s="8"/>
      <c r="G245" s="8"/>
      <c r="H245" s="8"/>
      <c r="I245" s="8"/>
      <c r="J245" s="8"/>
      <c r="K245"/>
      <c r="L245" s="6"/>
      <c r="M245" s="6"/>
      <c r="N245" s="6"/>
      <c r="O245" s="190"/>
      <c r="P245" s="190"/>
      <c r="Q245" s="190"/>
      <c r="R245" s="190"/>
      <c r="S245" s="190"/>
      <c r="T245" s="189"/>
    </row>
    <row r="246" spans="1:20" s="115" customFormat="1" ht="11.25" customHeight="1" x14ac:dyDescent="0.3">
      <c r="A246" s="1" t="s">
        <v>178</v>
      </c>
      <c r="B246" s="57"/>
      <c r="C246" s="1"/>
      <c r="D246" s="84"/>
      <c r="E246" s="185"/>
      <c r="F246" s="185">
        <f>F173+F181+F189+F197+F205+F213+F221+F229+F237</f>
        <v>10796</v>
      </c>
      <c r="G246" s="185">
        <f t="shared" ref="G246:J246" si="87">G173+G181+G189+G197+G205+G213+G221+G229+G237</f>
        <v>9517</v>
      </c>
      <c r="H246" s="185">
        <f t="shared" si="87"/>
        <v>9526</v>
      </c>
      <c r="I246" s="185">
        <f t="shared" si="87"/>
        <v>9541</v>
      </c>
      <c r="J246" s="185">
        <f t="shared" si="87"/>
        <v>6498</v>
      </c>
      <c r="K246"/>
      <c r="L246" s="185"/>
      <c r="M246"/>
      <c r="N246"/>
      <c r="O246"/>
      <c r="P246"/>
      <c r="Q246"/>
      <c r="R246"/>
      <c r="S246"/>
    </row>
    <row r="247" spans="1:20" s="115" customFormat="1" ht="11.25" customHeight="1" x14ac:dyDescent="0.3">
      <c r="A247" s="1" t="s">
        <v>179</v>
      </c>
      <c r="B247" s="57"/>
      <c r="C247" s="1"/>
      <c r="D247" s="84"/>
      <c r="E247" s="185"/>
      <c r="F247" s="185">
        <f>F174+F182+F190+F198+F206+F214+F222+F230+F238</f>
        <v>90</v>
      </c>
      <c r="G247" s="185">
        <f t="shared" ref="G247:J249" si="88">G174+G182+G190+G198+G206+G214+G222+G230+G238</f>
        <v>90</v>
      </c>
      <c r="H247" s="185">
        <f t="shared" si="88"/>
        <v>90</v>
      </c>
      <c r="I247" s="185">
        <f t="shared" si="88"/>
        <v>90</v>
      </c>
      <c r="J247" s="185">
        <f t="shared" si="88"/>
        <v>90</v>
      </c>
      <c r="K247"/>
      <c r="L247"/>
      <c r="M247"/>
      <c r="N247"/>
      <c r="O247"/>
      <c r="P247"/>
      <c r="Q247"/>
      <c r="R247"/>
      <c r="S247"/>
    </row>
    <row r="248" spans="1:20" s="115" customFormat="1" ht="11.25" customHeight="1" x14ac:dyDescent="0.3">
      <c r="A248" s="1" t="s">
        <v>191</v>
      </c>
      <c r="B248" s="57"/>
      <c r="C248" s="1"/>
      <c r="D248" s="84"/>
      <c r="E248" s="185"/>
      <c r="F248" s="185">
        <f>F175+F183+F191+F199+F207+F215+F223+F231+F239</f>
        <v>-1369</v>
      </c>
      <c r="G248" s="185">
        <f t="shared" si="88"/>
        <v>-81</v>
      </c>
      <c r="H248" s="185">
        <f t="shared" si="88"/>
        <v>-75</v>
      </c>
      <c r="I248" s="185">
        <f t="shared" si="88"/>
        <v>-3133</v>
      </c>
      <c r="J248" s="185">
        <f t="shared" si="88"/>
        <v>-73</v>
      </c>
      <c r="K248"/>
      <c r="L248"/>
      <c r="M248"/>
      <c r="N248"/>
      <c r="O248"/>
      <c r="P248"/>
      <c r="Q248"/>
      <c r="R248"/>
      <c r="S248"/>
    </row>
    <row r="249" spans="1:20" s="115" customFormat="1" ht="11.25" customHeight="1" x14ac:dyDescent="0.3">
      <c r="A249" s="1" t="s">
        <v>180</v>
      </c>
      <c r="B249" s="57"/>
      <c r="C249" s="1"/>
      <c r="D249" s="84"/>
      <c r="E249" s="185">
        <f>E176+E184+E192+E200+E208+E216+E224+E240</f>
        <v>10796</v>
      </c>
      <c r="F249" s="185">
        <f>F176+F184+F192+F200+F208+F216+F224+F232+F240</f>
        <v>9517</v>
      </c>
      <c r="G249" s="185">
        <f t="shared" si="88"/>
        <v>9526</v>
      </c>
      <c r="H249" s="185">
        <f t="shared" si="88"/>
        <v>9541</v>
      </c>
      <c r="I249" s="185">
        <f t="shared" si="88"/>
        <v>6498</v>
      </c>
      <c r="J249" s="185">
        <f t="shared" si="88"/>
        <v>6515</v>
      </c>
      <c r="K249"/>
      <c r="L249"/>
      <c r="M249"/>
      <c r="N249"/>
      <c r="O249"/>
      <c r="P249"/>
      <c r="Q249"/>
      <c r="R249"/>
      <c r="S249"/>
    </row>
    <row r="250" spans="1:20" s="115" customFormat="1" ht="11.25" customHeight="1" x14ac:dyDescent="0.3">
      <c r="A250" s="57" t="s">
        <v>181</v>
      </c>
      <c r="B250" s="57"/>
      <c r="C250" s="1"/>
      <c r="D250" s="84"/>
      <c r="E250" s="184"/>
      <c r="F250" s="186" t="s">
        <v>36</v>
      </c>
      <c r="G250" s="186" t="s">
        <v>36</v>
      </c>
      <c r="H250" s="186" t="s">
        <v>36</v>
      </c>
      <c r="I250" s="186" t="s">
        <v>36</v>
      </c>
      <c r="J250" s="186" t="s">
        <v>36</v>
      </c>
      <c r="K250"/>
      <c r="L250"/>
      <c r="M250"/>
      <c r="N250"/>
      <c r="O250"/>
      <c r="P250"/>
      <c r="Q250"/>
      <c r="R250"/>
      <c r="S250"/>
    </row>
    <row r="251" spans="1:20" s="115" customFormat="1" ht="11.25" customHeight="1" x14ac:dyDescent="0.3">
      <c r="A251" s="57" t="s">
        <v>3</v>
      </c>
      <c r="B251" s="57"/>
      <c r="C251" s="1"/>
      <c r="D251" s="84"/>
      <c r="E251" s="184"/>
      <c r="F251" s="185">
        <f>F178+F186+F194+F202+F210+F218+F226+F234+F242</f>
        <v>552.82749999999999</v>
      </c>
      <c r="G251" s="185">
        <f>G178+G186+G194+G202+G210+G218+G226+G234+G242</f>
        <v>519.54999999999995</v>
      </c>
      <c r="H251" s="185">
        <f>H178+H186+H194+H202+H210+H218+H226+H234+H242</f>
        <v>520.27</v>
      </c>
      <c r="I251" s="185">
        <f>I178+I186+I194+I202+I210+I218+I226+I234+I242</f>
        <v>438.60400000000004</v>
      </c>
      <c r="J251" s="185">
        <f>J178+J186+J194+J202+J210+J218+J226+J234+J242</f>
        <v>356.99799999999999</v>
      </c>
      <c r="K251"/>
      <c r="L251"/>
      <c r="M251"/>
      <c r="N251"/>
      <c r="O251"/>
      <c r="P251"/>
      <c r="Q251"/>
      <c r="R251"/>
      <c r="S251"/>
    </row>
    <row r="252" spans="1:20" s="115" customFormat="1" ht="5.0999999999999996" customHeight="1" x14ac:dyDescent="0.3">
      <c r="A252"/>
      <c r="B252"/>
      <c r="C252"/>
      <c r="D252" s="8"/>
      <c r="E252" s="8"/>
      <c r="F252" s="185"/>
      <c r="G252" s="75"/>
      <c r="H252" s="75"/>
      <c r="I252" s="75"/>
      <c r="J252" s="75"/>
      <c r="K252"/>
      <c r="L252" s="6"/>
      <c r="M252" s="6"/>
      <c r="N252" s="6"/>
      <c r="P252"/>
      <c r="Q252"/>
      <c r="R252"/>
      <c r="S252"/>
    </row>
    <row r="253" spans="1:20" s="115" customFormat="1" ht="10.5" thickBot="1" x14ac:dyDescent="0.35">
      <c r="A253" s="30" t="s">
        <v>49</v>
      </c>
      <c r="B253" s="30"/>
      <c r="C253" s="30"/>
      <c r="D253" s="29"/>
      <c r="E253" s="29"/>
      <c r="F253" s="77">
        <f ca="1">F168+F251</f>
        <v>552.82749999999999</v>
      </c>
      <c r="G253" s="77">
        <f ca="1">G168+G251</f>
        <v>522.96196134356546</v>
      </c>
      <c r="H253" s="77">
        <f ca="1">H168+H251</f>
        <v>548.29055562108135</v>
      </c>
      <c r="I253" s="77">
        <f ca="1">I168+I251</f>
        <v>594.07374893248198</v>
      </c>
      <c r="J253" s="77">
        <f ca="1">J168+J251</f>
        <v>657.78777204122491</v>
      </c>
      <c r="K253"/>
      <c r="L253" s="6"/>
      <c r="M253" s="6"/>
      <c r="N253" s="6"/>
      <c r="P253"/>
      <c r="Q253"/>
      <c r="R253"/>
      <c r="S253"/>
    </row>
    <row r="254" spans="1:20" s="115" customFormat="1" ht="5.0999999999999996" customHeight="1" x14ac:dyDescent="0.3">
      <c r="A254" s="24"/>
      <c r="B254" s="24"/>
      <c r="C254" s="24"/>
      <c r="D254" s="28"/>
      <c r="E254" s="28"/>
      <c r="F254" s="76"/>
      <c r="G254" s="76"/>
      <c r="H254" s="76"/>
      <c r="I254" s="76"/>
      <c r="J254" s="76"/>
      <c r="K254"/>
      <c r="L254" s="6"/>
      <c r="M254" s="6"/>
      <c r="N254" s="6"/>
      <c r="P254"/>
      <c r="Q254"/>
      <c r="R254"/>
      <c r="S254"/>
    </row>
    <row r="255" spans="1:20" s="115" customFormat="1" x14ac:dyDescent="0.3">
      <c r="A255" s="24" t="s">
        <v>193</v>
      </c>
      <c r="B255" s="24"/>
      <c r="C255" s="24"/>
      <c r="D255" s="28"/>
      <c r="E255" s="28"/>
      <c r="F255" s="76"/>
      <c r="G255" s="76"/>
      <c r="H255" s="76"/>
      <c r="I255" s="76"/>
      <c r="J255" s="76"/>
      <c r="K255"/>
      <c r="L255" s="6"/>
      <c r="M255" s="6"/>
      <c r="N255" s="6"/>
      <c r="P255"/>
      <c r="Q255"/>
      <c r="R255"/>
      <c r="S255"/>
    </row>
    <row r="256" spans="1:20" s="115" customFormat="1" x14ac:dyDescent="0.3">
      <c r="A256" s="192" t="s">
        <v>88</v>
      </c>
      <c r="B256" s="24"/>
      <c r="C256" s="24"/>
      <c r="D256" s="28"/>
      <c r="E256" s="194">
        <f>E74</f>
        <v>1321</v>
      </c>
      <c r="F256" s="147">
        <f>-G248</f>
        <v>81</v>
      </c>
      <c r="G256" s="147">
        <f t="shared" ref="G256:I256" si="89">-H248</f>
        <v>75</v>
      </c>
      <c r="H256" s="147">
        <f t="shared" si="89"/>
        <v>3133</v>
      </c>
      <c r="I256" s="147">
        <f t="shared" si="89"/>
        <v>73</v>
      </c>
      <c r="J256" s="93">
        <v>75</v>
      </c>
      <c r="K256"/>
      <c r="L256" s="6"/>
      <c r="M256" s="6"/>
      <c r="N256" s="6"/>
      <c r="P256"/>
      <c r="Q256"/>
      <c r="R256"/>
      <c r="S256"/>
    </row>
    <row r="257" spans="1:19" s="115" customFormat="1" x14ac:dyDescent="0.3">
      <c r="A257" s="191" t="s">
        <v>89</v>
      </c>
      <c r="B257" s="24"/>
      <c r="C257" s="24"/>
      <c r="D257" s="28"/>
      <c r="E257" s="194">
        <f>E258-E256</f>
        <v>9475</v>
      </c>
      <c r="F257" s="194">
        <f t="shared" ref="F257:J257" si="90">F258-F256</f>
        <v>9436</v>
      </c>
      <c r="G257" s="194">
        <f t="shared" si="90"/>
        <v>9451</v>
      </c>
      <c r="H257" s="194">
        <f t="shared" si="90"/>
        <v>6408</v>
      </c>
      <c r="I257" s="194">
        <f t="shared" si="90"/>
        <v>6425</v>
      </c>
      <c r="J257" s="194">
        <f t="shared" si="90"/>
        <v>6440</v>
      </c>
      <c r="K257"/>
      <c r="L257" s="6"/>
      <c r="M257" s="6"/>
      <c r="N257" s="6"/>
      <c r="P257"/>
      <c r="Q257"/>
      <c r="R257"/>
      <c r="S257"/>
    </row>
    <row r="258" spans="1:19" s="115" customFormat="1" x14ac:dyDescent="0.3">
      <c r="A258" s="193" t="s">
        <v>189</v>
      </c>
      <c r="B258" s="16"/>
      <c r="C258" s="16"/>
      <c r="D258" s="140"/>
      <c r="E258" s="195">
        <f>E249</f>
        <v>10796</v>
      </c>
      <c r="F258" s="195">
        <f t="shared" ref="F258:J258" si="91">F249</f>
        <v>9517</v>
      </c>
      <c r="G258" s="195">
        <f t="shared" si="91"/>
        <v>9526</v>
      </c>
      <c r="H258" s="195">
        <f t="shared" si="91"/>
        <v>9541</v>
      </c>
      <c r="I258" s="195">
        <f t="shared" si="91"/>
        <v>6498</v>
      </c>
      <c r="J258" s="195">
        <f t="shared" si="91"/>
        <v>6515</v>
      </c>
      <c r="K258"/>
      <c r="L258" s="6"/>
      <c r="M258" s="6"/>
      <c r="N258" s="6"/>
      <c r="P258"/>
      <c r="Q258"/>
      <c r="R258"/>
      <c r="S258"/>
    </row>
    <row r="259" spans="1:19" x14ac:dyDescent="0.3">
      <c r="D259" s="8"/>
      <c r="E259" s="8"/>
      <c r="F259" s="8"/>
      <c r="G259" s="8"/>
      <c r="H259" s="8"/>
      <c r="I259" s="8"/>
      <c r="J259" s="8"/>
      <c r="L259" s="6"/>
      <c r="N259" s="6"/>
    </row>
    <row r="260" spans="1:19" x14ac:dyDescent="0.3">
      <c r="A260" s="34" t="s">
        <v>51</v>
      </c>
      <c r="B260" s="34"/>
      <c r="C260" s="34"/>
      <c r="D260" s="35">
        <f t="shared" ref="D260:J260" si="92">D157</f>
        <v>2011</v>
      </c>
      <c r="E260" s="35">
        <f t="shared" si="92"/>
        <v>2012</v>
      </c>
      <c r="F260" s="35">
        <f t="shared" si="92"/>
        <v>2013</v>
      </c>
      <c r="G260" s="35">
        <f t="shared" si="92"/>
        <v>2014</v>
      </c>
      <c r="H260" s="35">
        <f t="shared" si="92"/>
        <v>2015</v>
      </c>
      <c r="I260" s="35">
        <f t="shared" si="92"/>
        <v>2016</v>
      </c>
      <c r="J260" s="35">
        <f t="shared" si="92"/>
        <v>2017</v>
      </c>
      <c r="L260" s="6"/>
      <c r="N260" s="6"/>
    </row>
    <row r="261" spans="1:19" ht="5.0999999999999996" customHeight="1" x14ac:dyDescent="0.3">
      <c r="A261" s="32"/>
      <c r="B261" s="32"/>
      <c r="C261" s="32"/>
      <c r="D261" s="7"/>
      <c r="E261" s="7"/>
      <c r="F261" s="7"/>
      <c r="G261" s="7"/>
      <c r="H261" s="7"/>
      <c r="I261" s="7"/>
      <c r="J261" s="7"/>
      <c r="L261" s="6"/>
    </row>
    <row r="262" spans="1:19" x14ac:dyDescent="0.3">
      <c r="A262" s="31" t="s">
        <v>54</v>
      </c>
      <c r="B262" s="31"/>
      <c r="C262" s="31"/>
      <c r="D262" s="152"/>
      <c r="E262" s="152"/>
      <c r="F262" s="75">
        <f>E60</f>
        <v>24069</v>
      </c>
      <c r="G262" s="75">
        <f>F60</f>
        <v>24168.838254847644</v>
      </c>
      <c r="H262" s="75">
        <f>G60</f>
        <v>24383.668422437673</v>
      </c>
      <c r="I262" s="75">
        <f>H60</f>
        <v>24709.240098407201</v>
      </c>
      <c r="J262" s="75">
        <f>I60</f>
        <v>25141.090358175206</v>
      </c>
      <c r="L262" s="6"/>
    </row>
    <row r="263" spans="1:19" x14ac:dyDescent="0.3">
      <c r="A263" t="s">
        <v>52</v>
      </c>
      <c r="D263" s="153"/>
      <c r="E263" s="153"/>
      <c r="F263" s="72">
        <v>1800</v>
      </c>
      <c r="G263" s="72">
        <f>F263+200</f>
        <v>2000</v>
      </c>
      <c r="H263" s="72">
        <f t="shared" ref="H263:J263" si="93">G263+200</f>
        <v>2200</v>
      </c>
      <c r="I263" s="72">
        <f t="shared" si="93"/>
        <v>2400</v>
      </c>
      <c r="J263" s="72">
        <f t="shared" si="93"/>
        <v>2600</v>
      </c>
      <c r="L263" s="175"/>
      <c r="M263" s="175"/>
      <c r="N263" s="176" t="s">
        <v>134</v>
      </c>
      <c r="O263" s="177" t="s">
        <v>135</v>
      </c>
    </row>
    <row r="264" spans="1:19" ht="5.0999999999999996" customHeight="1" x14ac:dyDescent="0.3">
      <c r="D264" s="11"/>
      <c r="E264" s="11"/>
      <c r="F264" s="36"/>
      <c r="G264" s="36"/>
      <c r="H264" s="36"/>
      <c r="I264" s="36"/>
      <c r="J264" s="36"/>
      <c r="L264" s="175"/>
      <c r="M264" s="175"/>
      <c r="N264" s="176"/>
      <c r="O264" s="177"/>
    </row>
    <row r="265" spans="1:19" x14ac:dyDescent="0.3">
      <c r="A265" t="s">
        <v>53</v>
      </c>
      <c r="D265" s="170" t="s">
        <v>62</v>
      </c>
      <c r="E265" s="171"/>
      <c r="F265" s="8">
        <f>F266*F7</f>
        <v>1700.1617451523546</v>
      </c>
      <c r="G265" s="8">
        <f>G266*G7</f>
        <v>1785.1698324099723</v>
      </c>
      <c r="H265" s="8">
        <f>H266*H7</f>
        <v>1874.4283240304712</v>
      </c>
      <c r="I265" s="8">
        <f>I266*I7</f>
        <v>1968.1497402319949</v>
      </c>
      <c r="J265" s="8">
        <f>J266*J7</f>
        <v>2066.5572272435943</v>
      </c>
      <c r="L265" s="175"/>
      <c r="M265" s="175"/>
      <c r="N265" s="176"/>
      <c r="O265" s="177"/>
    </row>
    <row r="266" spans="1:19" s="3" customFormat="1" x14ac:dyDescent="0.3">
      <c r="A266" s="2" t="s">
        <v>50</v>
      </c>
      <c r="B266" s="2"/>
      <c r="C266" s="2"/>
      <c r="D266" s="39">
        <f>D42/D7</f>
        <v>2.2345337026777469E-2</v>
      </c>
      <c r="E266" s="39">
        <f>E42/E7</f>
        <v>2.0975466195788856E-2</v>
      </c>
      <c r="F266" s="39">
        <f>AVERAGE($D$266:$E$266)</f>
        <v>2.1660401611283162E-2</v>
      </c>
      <c r="G266" s="39">
        <f t="shared" ref="G266:J266" si="94">AVERAGE($D$266:$E$266)</f>
        <v>2.1660401611283162E-2</v>
      </c>
      <c r="H266" s="39">
        <f t="shared" si="94"/>
        <v>2.1660401611283162E-2</v>
      </c>
      <c r="I266" s="39">
        <f t="shared" si="94"/>
        <v>2.1660401611283162E-2</v>
      </c>
      <c r="J266" s="39">
        <f t="shared" si="94"/>
        <v>2.1660401611283162E-2</v>
      </c>
      <c r="L266" s="175"/>
      <c r="M266" s="175"/>
      <c r="N266" s="178"/>
      <c r="O266" s="179"/>
    </row>
    <row r="267" spans="1:19" s="3" customFormat="1" ht="5.0999999999999996" customHeight="1" x14ac:dyDescent="0.3">
      <c r="A267" s="2"/>
      <c r="B267" s="2"/>
      <c r="C267" s="2"/>
      <c r="D267" s="39"/>
      <c r="E267" s="39"/>
      <c r="F267" s="39"/>
      <c r="G267" s="39"/>
      <c r="H267" s="39"/>
      <c r="I267" s="39"/>
      <c r="J267" s="39"/>
      <c r="L267" s="175"/>
      <c r="M267" s="175"/>
      <c r="N267" s="178"/>
      <c r="O267" s="179"/>
    </row>
    <row r="268" spans="1:19" s="3" customFormat="1" x14ac:dyDescent="0.3">
      <c r="A268" t="s">
        <v>136</v>
      </c>
      <c r="B268"/>
      <c r="C268" s="2"/>
      <c r="D268" s="154"/>
      <c r="E268" s="154"/>
      <c r="F268" s="72">
        <v>0</v>
      </c>
      <c r="G268" s="72">
        <v>0</v>
      </c>
      <c r="H268" s="72">
        <v>0</v>
      </c>
      <c r="I268" s="72">
        <v>0</v>
      </c>
      <c r="J268" s="72">
        <v>0</v>
      </c>
      <c r="L268" s="175"/>
      <c r="M268" s="175"/>
      <c r="N268" s="178"/>
      <c r="O268" s="179"/>
    </row>
    <row r="269" spans="1:19" ht="5.0999999999999996" customHeight="1" x14ac:dyDescent="0.3">
      <c r="D269" s="8"/>
      <c r="E269" s="8"/>
      <c r="F269" s="8"/>
      <c r="G269" s="8"/>
      <c r="H269" s="8"/>
      <c r="I269" s="8"/>
      <c r="J269" s="8"/>
      <c r="L269" s="175"/>
      <c r="M269" s="175"/>
      <c r="N269" s="176"/>
      <c r="O269" s="177"/>
    </row>
    <row r="270" spans="1:19" ht="10.5" thickBot="1" x14ac:dyDescent="0.35">
      <c r="A270" s="27" t="s">
        <v>55</v>
      </c>
      <c r="B270" s="27"/>
      <c r="C270" s="27"/>
      <c r="D270" s="29"/>
      <c r="E270" s="29"/>
      <c r="F270" s="29">
        <f>F262+F263-F265-F268</f>
        <v>24168.838254847644</v>
      </c>
      <c r="G270" s="29">
        <f t="shared" ref="G270:J270" si="95">G262+G263-G265-G268</f>
        <v>24383.668422437673</v>
      </c>
      <c r="H270" s="29">
        <f t="shared" si="95"/>
        <v>24709.240098407201</v>
      </c>
      <c r="I270" s="29">
        <f t="shared" si="95"/>
        <v>25141.090358175206</v>
      </c>
      <c r="J270" s="29">
        <f t="shared" si="95"/>
        <v>25674.533130931613</v>
      </c>
      <c r="L270" s="175"/>
      <c r="M270" s="175"/>
      <c r="N270" s="176"/>
      <c r="O270" s="177"/>
    </row>
    <row r="271" spans="1:19" x14ac:dyDescent="0.3">
      <c r="L271" s="175"/>
      <c r="M271" s="175"/>
      <c r="N271" s="176"/>
      <c r="O271" s="177"/>
    </row>
    <row r="272" spans="1:19" x14ac:dyDescent="0.3">
      <c r="A272" s="34" t="s">
        <v>202</v>
      </c>
      <c r="B272" s="34"/>
      <c r="C272" s="34"/>
      <c r="D272" s="35">
        <f t="shared" ref="D272:J272" si="96">D5</f>
        <v>2011</v>
      </c>
      <c r="E272" s="35">
        <f t="shared" si="96"/>
        <v>2012</v>
      </c>
      <c r="F272" s="35">
        <f t="shared" si="96"/>
        <v>2013</v>
      </c>
      <c r="G272" s="35">
        <f t="shared" si="96"/>
        <v>2014</v>
      </c>
      <c r="H272" s="35">
        <f t="shared" si="96"/>
        <v>2015</v>
      </c>
      <c r="I272" s="35">
        <f t="shared" si="96"/>
        <v>2016</v>
      </c>
      <c r="J272" s="35">
        <f t="shared" si="96"/>
        <v>2017</v>
      </c>
      <c r="L272" s="176"/>
      <c r="M272" s="175"/>
      <c r="N272" s="176"/>
      <c r="O272" s="177"/>
    </row>
    <row r="273" spans="1:15" ht="5.0999999999999996" customHeight="1" x14ac:dyDescent="0.3">
      <c r="A273" s="32"/>
      <c r="B273" s="32"/>
      <c r="C273" s="32"/>
      <c r="D273" s="7"/>
      <c r="E273" s="7"/>
      <c r="F273" s="7"/>
      <c r="G273" s="7"/>
      <c r="H273" s="7"/>
      <c r="I273" s="7"/>
      <c r="J273" s="7"/>
      <c r="L273" s="176"/>
      <c r="M273" s="175"/>
      <c r="N273" s="176"/>
      <c r="O273" s="177"/>
    </row>
    <row r="274" spans="1:15" x14ac:dyDescent="0.3">
      <c r="A274" s="141" t="s">
        <v>99</v>
      </c>
      <c r="B274" s="141"/>
      <c r="C274" s="141"/>
      <c r="D274" s="8"/>
      <c r="E274" s="8"/>
      <c r="F274" s="75">
        <f>E281</f>
        <v>17777</v>
      </c>
      <c r="G274" s="75">
        <f ca="1">F281</f>
        <v>17788.468672010858</v>
      </c>
      <c r="H274" s="75">
        <f t="shared" ref="H274:J274" ca="1" si="97">G281</f>
        <v>17621.989880143083</v>
      </c>
      <c r="I274" s="75">
        <f t="shared" ca="1" si="97"/>
        <v>17254.686234327</v>
      </c>
      <c r="J274" s="75">
        <f t="shared" ca="1" si="97"/>
        <v>16657.923574348017</v>
      </c>
      <c r="L274" s="176"/>
      <c r="M274" s="175"/>
      <c r="N274" s="176"/>
      <c r="O274" s="177"/>
    </row>
    <row r="275" spans="1:15" x14ac:dyDescent="0.3">
      <c r="A275" s="1" t="s">
        <v>5</v>
      </c>
      <c r="B275" s="1"/>
      <c r="C275" s="1"/>
      <c r="D275" s="123"/>
      <c r="E275" s="123"/>
      <c r="F275" s="71">
        <f ca="1">F38</f>
        <v>4704.6287094875333</v>
      </c>
      <c r="G275" s="71">
        <f ca="1">G38</f>
        <v>4977.2396388385969</v>
      </c>
      <c r="H275" s="71">
        <f ca="1">H38</f>
        <v>5226.6342982438055</v>
      </c>
      <c r="I275" s="71">
        <f ca="1">I38</f>
        <v>5476.0263805612685</v>
      </c>
      <c r="J275" s="71">
        <f ca="1">J38</f>
        <v>5727.7209814089547</v>
      </c>
      <c r="L275" s="176" t="s">
        <v>162</v>
      </c>
      <c r="M275" s="175"/>
      <c r="N275" s="176"/>
      <c r="O275" s="177"/>
    </row>
    <row r="276" spans="1:15" x14ac:dyDescent="0.3">
      <c r="A276" s="1" t="s">
        <v>94</v>
      </c>
      <c r="B276" s="1"/>
      <c r="C276" s="1"/>
      <c r="D276" s="123"/>
      <c r="E276" s="123"/>
      <c r="F276" s="72">
        <v>200</v>
      </c>
      <c r="G276" s="72">
        <v>200</v>
      </c>
      <c r="H276" s="72">
        <v>200</v>
      </c>
      <c r="I276" s="72">
        <v>200</v>
      </c>
      <c r="J276" s="72">
        <v>200</v>
      </c>
      <c r="L276" s="175" t="s">
        <v>169</v>
      </c>
      <c r="M276" s="175"/>
      <c r="N276" s="176" t="s">
        <v>94</v>
      </c>
      <c r="O276" s="177">
        <v>34</v>
      </c>
    </row>
    <row r="277" spans="1:15" x14ac:dyDescent="0.3">
      <c r="A277" s="159" t="s">
        <v>137</v>
      </c>
      <c r="B277" s="1"/>
      <c r="C277" s="1"/>
      <c r="D277" s="123"/>
      <c r="E277" s="123"/>
      <c r="F277" s="71">
        <f ca="1">-F288</f>
        <v>-3864.1714246304173</v>
      </c>
      <c r="G277" s="71">
        <f t="shared" ref="G277:J277" ca="1" si="98">-G288</f>
        <v>-4232.9465390547948</v>
      </c>
      <c r="H277" s="71">
        <f t="shared" ca="1" si="98"/>
        <v>-4608.3476545867497</v>
      </c>
      <c r="I277" s="71">
        <f t="shared" ca="1" si="98"/>
        <v>-5012.3811263718699</v>
      </c>
      <c r="J277" s="71">
        <f t="shared" ca="1" si="98"/>
        <v>-5450.6464533630024</v>
      </c>
      <c r="L277" s="176" t="s">
        <v>167</v>
      </c>
      <c r="M277" s="175"/>
      <c r="N277" s="176"/>
      <c r="O277" s="177"/>
    </row>
    <row r="278" spans="1:15" x14ac:dyDescent="0.3">
      <c r="A278" s="162" t="s">
        <v>100</v>
      </c>
      <c r="B278" s="1"/>
      <c r="C278" s="1"/>
      <c r="D278" s="123"/>
      <c r="E278" s="123"/>
      <c r="F278" s="71">
        <f>F293</f>
        <v>382.40000000000003</v>
      </c>
      <c r="G278" s="71">
        <f>G293</f>
        <v>382.40000000000003</v>
      </c>
      <c r="H278" s="71">
        <f>H293</f>
        <v>382.40000000000003</v>
      </c>
      <c r="I278" s="71">
        <f>I293</f>
        <v>382.40000000000003</v>
      </c>
      <c r="J278" s="71">
        <f>J293</f>
        <v>382.40000000000003</v>
      </c>
      <c r="L278" s="176" t="s">
        <v>167</v>
      </c>
      <c r="M278" s="175"/>
      <c r="N278" s="176"/>
      <c r="O278" s="177"/>
    </row>
    <row r="279" spans="1:15" x14ac:dyDescent="0.3">
      <c r="A279" s="165" t="s">
        <v>132</v>
      </c>
      <c r="B279" s="1"/>
      <c r="C279" s="1"/>
      <c r="D279" s="123"/>
      <c r="E279" s="123"/>
      <c r="F279" s="71">
        <f ca="1">-F298</f>
        <v>-1411.38861284626</v>
      </c>
      <c r="G279" s="71">
        <f ca="1">-G298</f>
        <v>-1493.171891651579</v>
      </c>
      <c r="H279" s="71">
        <f ca="1">-H298</f>
        <v>-1567.9902894731415</v>
      </c>
      <c r="I279" s="71">
        <f ca="1">-I298</f>
        <v>-1642.8079141683804</v>
      </c>
      <c r="J279" s="71">
        <f ca="1">-J298</f>
        <v>-1718.3162944226863</v>
      </c>
      <c r="L279" s="176" t="s">
        <v>167</v>
      </c>
      <c r="M279" s="175"/>
      <c r="N279" s="176"/>
      <c r="O279" s="177"/>
    </row>
    <row r="280" spans="1:15" x14ac:dyDescent="0.3">
      <c r="A280" s="1" t="s">
        <v>140</v>
      </c>
      <c r="B280" s="1"/>
      <c r="C280" s="1"/>
      <c r="D280" s="123"/>
      <c r="E280" s="123"/>
      <c r="F280" s="72">
        <v>0</v>
      </c>
      <c r="G280" s="72">
        <v>0</v>
      </c>
      <c r="H280" s="72">
        <v>0</v>
      </c>
      <c r="I280" s="72">
        <v>0</v>
      </c>
      <c r="J280" s="72">
        <v>0</v>
      </c>
      <c r="L280" s="176" t="s">
        <v>168</v>
      </c>
      <c r="M280" s="175"/>
      <c r="N280" s="176" t="s">
        <v>159</v>
      </c>
      <c r="O280" s="177">
        <v>33</v>
      </c>
    </row>
    <row r="281" spans="1:15" x14ac:dyDescent="0.3">
      <c r="A281" s="16" t="s">
        <v>101</v>
      </c>
      <c r="B281" s="16"/>
      <c r="C281" s="16"/>
      <c r="D281" s="140">
        <f>D93</f>
        <v>17898</v>
      </c>
      <c r="E281" s="140">
        <f>E93</f>
        <v>17777</v>
      </c>
      <c r="F281" s="78">
        <f ca="1">F274+F275+F276+F277+F279+F278+F280</f>
        <v>17788.468672010858</v>
      </c>
      <c r="G281" s="78">
        <f ca="1">G274+G275+G276+G277+G279+G278+G280</f>
        <v>17621.989880143083</v>
      </c>
      <c r="H281" s="78">
        <f ca="1">H274+H275+H276+H277+H279+H278+H280</f>
        <v>17254.686234327</v>
      </c>
      <c r="I281" s="78">
        <f ca="1">I274+I275+I276+I277+I279+I278+I280</f>
        <v>16657.923574348017</v>
      </c>
      <c r="J281" s="78">
        <f ca="1">J274+J275+J276+J277+J279+J278+J280</f>
        <v>15799.081807971283</v>
      </c>
      <c r="L281" s="176"/>
      <c r="M281" s="175"/>
      <c r="N281" s="176"/>
      <c r="O281" s="177"/>
    </row>
    <row r="282" spans="1:15" ht="5.0999999999999996" customHeight="1" x14ac:dyDescent="0.3">
      <c r="F282" s="20"/>
      <c r="G282" s="20"/>
      <c r="H282" s="20"/>
      <c r="I282" s="20"/>
      <c r="J282" s="20"/>
      <c r="L282" s="176"/>
      <c r="M282" s="175"/>
      <c r="N282" s="176"/>
      <c r="O282" s="177"/>
    </row>
    <row r="283" spans="1:15" x14ac:dyDescent="0.3">
      <c r="A283" s="159" t="s">
        <v>102</v>
      </c>
      <c r="B283" s="1"/>
      <c r="C283" s="31"/>
      <c r="F283" s="20"/>
      <c r="G283" s="20"/>
      <c r="H283" s="20"/>
      <c r="I283" s="20"/>
      <c r="J283" s="20"/>
      <c r="L283" s="176"/>
      <c r="M283" s="175"/>
      <c r="N283" s="176"/>
      <c r="O283" s="177"/>
    </row>
    <row r="284" spans="1:15" x14ac:dyDescent="0.3">
      <c r="A284" s="160" t="s">
        <v>103</v>
      </c>
      <c r="B284" s="17"/>
      <c r="C284" s="1"/>
      <c r="D284" s="123"/>
      <c r="E284" s="123"/>
      <c r="F284" s="68">
        <f ca="1">F47</f>
        <v>3.2201428538586812</v>
      </c>
      <c r="G284" s="68">
        <f ca="1">G47</f>
        <v>3.5274554492123293</v>
      </c>
      <c r="H284" s="68">
        <f ca="1">H47</f>
        <v>3.840289712155625</v>
      </c>
      <c r="I284" s="68">
        <f ca="1">I47</f>
        <v>4.1769842719765586</v>
      </c>
      <c r="J284" s="68">
        <f ca="1">J47</f>
        <v>4.5422053778025013</v>
      </c>
      <c r="L284" s="176" t="s">
        <v>162</v>
      </c>
      <c r="M284" s="175"/>
      <c r="N284" s="176"/>
      <c r="O284" s="177"/>
    </row>
    <row r="285" spans="1:15" x14ac:dyDescent="0.3">
      <c r="A285" s="160" t="s">
        <v>104</v>
      </c>
      <c r="B285" s="17"/>
      <c r="C285" s="1"/>
      <c r="D285" s="123"/>
      <c r="E285" s="123"/>
      <c r="F285" s="69">
        <v>20</v>
      </c>
      <c r="G285" s="69">
        <v>20</v>
      </c>
      <c r="H285" s="69">
        <v>20</v>
      </c>
      <c r="I285" s="69">
        <v>20</v>
      </c>
      <c r="J285" s="69">
        <v>20</v>
      </c>
      <c r="L285" s="176" t="s">
        <v>175</v>
      </c>
      <c r="M285" s="175"/>
      <c r="N285" s="176"/>
      <c r="O285" s="177"/>
    </row>
    <row r="286" spans="1:15" x14ac:dyDescent="0.3">
      <c r="A286" s="160" t="s">
        <v>105</v>
      </c>
      <c r="B286" s="17"/>
      <c r="C286" s="1"/>
      <c r="D286" s="123"/>
      <c r="E286" s="123"/>
      <c r="F286" s="68">
        <f ca="1">F284*F285</f>
        <v>64.402857077173621</v>
      </c>
      <c r="G286" s="68">
        <f t="shared" ref="G286:J286" ca="1" si="99">G284*G285</f>
        <v>70.549108984246587</v>
      </c>
      <c r="H286" s="68">
        <f t="shared" ca="1" si="99"/>
        <v>76.805794243112501</v>
      </c>
      <c r="I286" s="68">
        <f t="shared" ca="1" si="99"/>
        <v>83.539685439531169</v>
      </c>
      <c r="J286" s="68">
        <f t="shared" ca="1" si="99"/>
        <v>90.844107556050034</v>
      </c>
      <c r="L286" s="176"/>
      <c r="M286" s="175"/>
      <c r="N286" s="176"/>
      <c r="O286" s="177"/>
    </row>
    <row r="287" spans="1:15" x14ac:dyDescent="0.3">
      <c r="A287" s="160" t="s">
        <v>106</v>
      </c>
      <c r="B287" s="17"/>
      <c r="C287" s="1"/>
      <c r="D287" s="72">
        <v>97</v>
      </c>
      <c r="E287" s="72">
        <v>74</v>
      </c>
      <c r="F287" s="72">
        <v>60</v>
      </c>
      <c r="G287" s="72">
        <v>60</v>
      </c>
      <c r="H287" s="72">
        <v>60</v>
      </c>
      <c r="I287" s="72">
        <v>60</v>
      </c>
      <c r="J287" s="72">
        <v>60</v>
      </c>
      <c r="L287" s="176" t="s">
        <v>156</v>
      </c>
      <c r="M287" s="175"/>
      <c r="N287" s="176" t="s">
        <v>131</v>
      </c>
      <c r="O287" s="177">
        <v>33</v>
      </c>
    </row>
    <row r="288" spans="1:15" x14ac:dyDescent="0.3">
      <c r="A288" s="161" t="s">
        <v>138</v>
      </c>
      <c r="B288" s="139"/>
      <c r="C288" s="120"/>
      <c r="D288" s="122">
        <v>3501</v>
      </c>
      <c r="E288" s="122">
        <v>4000</v>
      </c>
      <c r="F288" s="73">
        <f ca="1">F286*F287</f>
        <v>3864.1714246304173</v>
      </c>
      <c r="G288" s="73">
        <f t="shared" ref="G288:J288" ca="1" si="100">G286*G287</f>
        <v>4232.9465390547948</v>
      </c>
      <c r="H288" s="73">
        <f t="shared" ca="1" si="100"/>
        <v>4608.3476545867497</v>
      </c>
      <c r="I288" s="73">
        <f t="shared" ca="1" si="100"/>
        <v>5012.3811263718699</v>
      </c>
      <c r="J288" s="73">
        <f t="shared" ca="1" si="100"/>
        <v>5450.6464533630024</v>
      </c>
      <c r="L288" s="176" t="s">
        <v>158</v>
      </c>
      <c r="M288" s="175"/>
      <c r="N288" s="176" t="s">
        <v>130</v>
      </c>
      <c r="O288" s="177">
        <v>33</v>
      </c>
    </row>
    <row r="289" spans="1:15" ht="5.0999999999999996" customHeight="1" x14ac:dyDescent="0.3">
      <c r="A289" s="1"/>
      <c r="B289" s="1"/>
      <c r="F289" s="20"/>
      <c r="G289" s="20"/>
      <c r="H289" s="20"/>
      <c r="I289" s="20"/>
      <c r="J289" s="20"/>
      <c r="L289" s="176"/>
      <c r="M289" s="175"/>
      <c r="N289" s="176"/>
      <c r="O289" s="177"/>
    </row>
    <row r="290" spans="1:15" x14ac:dyDescent="0.3">
      <c r="A290" s="162" t="s">
        <v>107</v>
      </c>
      <c r="B290" s="1"/>
      <c r="C290" s="31"/>
      <c r="F290" s="20"/>
      <c r="G290" s="20"/>
      <c r="H290" s="20"/>
      <c r="I290" s="20"/>
      <c r="J290" s="20"/>
      <c r="L290" s="176"/>
      <c r="M290" s="175"/>
      <c r="N290" s="176"/>
      <c r="O290" s="177"/>
    </row>
    <row r="291" spans="1:15" x14ac:dyDescent="0.3">
      <c r="A291" s="163" t="s">
        <v>126</v>
      </c>
      <c r="B291" s="17"/>
      <c r="C291" s="1"/>
      <c r="D291" s="118">
        <v>11</v>
      </c>
      <c r="E291" s="118">
        <v>21</v>
      </c>
      <c r="F291" s="118">
        <v>10</v>
      </c>
      <c r="G291" s="118">
        <v>10</v>
      </c>
      <c r="H291" s="118">
        <v>10</v>
      </c>
      <c r="I291" s="118">
        <v>10</v>
      </c>
      <c r="J291" s="118">
        <v>10</v>
      </c>
      <c r="L291" s="176" t="s">
        <v>155</v>
      </c>
      <c r="M291" s="175"/>
      <c r="N291" s="176" t="s">
        <v>127</v>
      </c>
      <c r="O291" s="177">
        <v>33</v>
      </c>
    </row>
    <row r="292" spans="1:15" x14ac:dyDescent="0.3">
      <c r="A292" s="163" t="s">
        <v>108</v>
      </c>
      <c r="B292" s="17"/>
      <c r="C292" s="1"/>
      <c r="D292" s="123"/>
      <c r="E292" s="123"/>
      <c r="F292" s="119">
        <v>38.24</v>
      </c>
      <c r="G292" s="119">
        <v>38.24</v>
      </c>
      <c r="H292" s="119">
        <v>38.24</v>
      </c>
      <c r="I292" s="119">
        <v>38.24</v>
      </c>
      <c r="J292" s="119">
        <v>38.24</v>
      </c>
      <c r="L292" s="176" t="s">
        <v>154</v>
      </c>
      <c r="M292" s="175"/>
      <c r="N292" s="175" t="s">
        <v>129</v>
      </c>
      <c r="O292" s="181">
        <v>47</v>
      </c>
    </row>
    <row r="293" spans="1:15" x14ac:dyDescent="0.3">
      <c r="A293" s="164" t="s">
        <v>100</v>
      </c>
      <c r="B293" s="139"/>
      <c r="C293" s="120"/>
      <c r="D293" s="122">
        <v>197</v>
      </c>
      <c r="E293" s="122">
        <v>679</v>
      </c>
      <c r="F293" s="121">
        <f>F291*F292</f>
        <v>382.40000000000003</v>
      </c>
      <c r="G293" s="121">
        <f t="shared" ref="G293:J293" si="101">G291*G292</f>
        <v>382.40000000000003</v>
      </c>
      <c r="H293" s="121">
        <f t="shared" si="101"/>
        <v>382.40000000000003</v>
      </c>
      <c r="I293" s="121">
        <f t="shared" si="101"/>
        <v>382.40000000000003</v>
      </c>
      <c r="J293" s="121">
        <f t="shared" si="101"/>
        <v>382.40000000000003</v>
      </c>
      <c r="L293" s="176"/>
      <c r="M293" s="175"/>
      <c r="N293" s="176" t="s">
        <v>133</v>
      </c>
      <c r="O293" s="177">
        <v>33</v>
      </c>
    </row>
    <row r="294" spans="1:15" ht="5.0999999999999996" customHeight="1" x14ac:dyDescent="0.3">
      <c r="A294" s="1"/>
      <c r="B294" s="1"/>
      <c r="F294" s="20"/>
      <c r="G294" s="20"/>
      <c r="H294" s="20"/>
      <c r="I294" s="20"/>
      <c r="J294" s="20"/>
      <c r="L294" s="176"/>
      <c r="M294" s="175"/>
      <c r="N294" s="176"/>
      <c r="O294" s="177"/>
    </row>
    <row r="295" spans="1:15" x14ac:dyDescent="0.3">
      <c r="A295" s="165" t="s">
        <v>109</v>
      </c>
      <c r="B295" s="1"/>
      <c r="C295" s="31"/>
      <c r="F295" s="20"/>
      <c r="G295" s="20"/>
      <c r="H295" s="20"/>
      <c r="I295" s="20"/>
      <c r="J295" s="20"/>
      <c r="L295" s="176"/>
      <c r="M295" s="175"/>
      <c r="N295" s="176"/>
      <c r="O295" s="177"/>
    </row>
    <row r="296" spans="1:15" x14ac:dyDescent="0.3">
      <c r="A296" s="166" t="s">
        <v>5</v>
      </c>
      <c r="B296" s="17"/>
      <c r="C296" s="1"/>
      <c r="D296" s="74">
        <f t="shared" ref="D296:J296" si="102">D38</f>
        <v>3883</v>
      </c>
      <c r="E296" s="74">
        <f t="shared" si="102"/>
        <v>4535</v>
      </c>
      <c r="F296" s="74">
        <f t="shared" ca="1" si="102"/>
        <v>4704.6287094875333</v>
      </c>
      <c r="G296" s="74">
        <f t="shared" ca="1" si="102"/>
        <v>4977.2396388385969</v>
      </c>
      <c r="H296" s="74">
        <f t="shared" ca="1" si="102"/>
        <v>5226.6342982438055</v>
      </c>
      <c r="I296" s="74">
        <f t="shared" ca="1" si="102"/>
        <v>5476.0263805612685</v>
      </c>
      <c r="J296" s="74">
        <f t="shared" ca="1" si="102"/>
        <v>5727.7209814089547</v>
      </c>
      <c r="L296" s="176" t="s">
        <v>162</v>
      </c>
      <c r="M296" s="175"/>
      <c r="N296" s="176"/>
      <c r="O296" s="177"/>
    </row>
    <row r="297" spans="1:15" x14ac:dyDescent="0.3">
      <c r="A297" s="166" t="s">
        <v>139</v>
      </c>
      <c r="B297" s="17"/>
      <c r="C297" s="1"/>
      <c r="D297" s="70">
        <f>D298/D296</f>
        <v>0.42029358743239764</v>
      </c>
      <c r="E297" s="70">
        <f>E298/E296</f>
        <v>0.38434399117971335</v>
      </c>
      <c r="F297" s="109">
        <v>0.3</v>
      </c>
      <c r="G297" s="109">
        <v>0.3</v>
      </c>
      <c r="H297" s="109">
        <v>0.3</v>
      </c>
      <c r="I297" s="109">
        <v>0.3</v>
      </c>
      <c r="J297" s="109">
        <v>0.3</v>
      </c>
      <c r="L297" s="176" t="s">
        <v>157</v>
      </c>
      <c r="M297" s="175"/>
      <c r="N297" s="176"/>
      <c r="O297" s="177"/>
    </row>
    <row r="298" spans="1:15" x14ac:dyDescent="0.3">
      <c r="A298" s="167" t="s">
        <v>132</v>
      </c>
      <c r="B298" s="139"/>
      <c r="C298" s="120"/>
      <c r="D298" s="122">
        <v>1632</v>
      </c>
      <c r="E298" s="122">
        <v>1743</v>
      </c>
      <c r="F298" s="73">
        <f ca="1">F296*F297</f>
        <v>1411.38861284626</v>
      </c>
      <c r="G298" s="73">
        <f ca="1">G296*G297</f>
        <v>1493.171891651579</v>
      </c>
      <c r="H298" s="73">
        <f ca="1">H296*H297</f>
        <v>1567.9902894731415</v>
      </c>
      <c r="I298" s="73">
        <f ca="1">I296*I297</f>
        <v>1642.8079141683804</v>
      </c>
      <c r="J298" s="73">
        <f ca="1">J296*J297</f>
        <v>1718.3162944226863</v>
      </c>
      <c r="L298" s="176"/>
      <c r="M298" s="175"/>
      <c r="N298" s="176" t="s">
        <v>132</v>
      </c>
      <c r="O298" s="177">
        <v>33</v>
      </c>
    </row>
    <row r="299" spans="1:15" ht="5.0999999999999996" customHeight="1" x14ac:dyDescent="0.3">
      <c r="L299" s="176"/>
      <c r="M299" s="175"/>
      <c r="N299" s="176"/>
      <c r="O299" s="177"/>
    </row>
    <row r="300" spans="1:15" x14ac:dyDescent="0.3">
      <c r="A300" s="172" t="s">
        <v>119</v>
      </c>
      <c r="B300" s="172"/>
      <c r="C300" s="172"/>
      <c r="D300" s="173">
        <f t="shared" ref="D300:J300" si="103">D5</f>
        <v>2011</v>
      </c>
      <c r="E300" s="173">
        <f t="shared" si="103"/>
        <v>2012</v>
      </c>
      <c r="F300" s="173">
        <f t="shared" si="103"/>
        <v>2013</v>
      </c>
      <c r="G300" s="173">
        <f t="shared" si="103"/>
        <v>2014</v>
      </c>
      <c r="H300" s="173">
        <f t="shared" si="103"/>
        <v>2015</v>
      </c>
      <c r="I300" s="173">
        <f t="shared" si="103"/>
        <v>2016</v>
      </c>
      <c r="J300" s="173">
        <f t="shared" si="103"/>
        <v>2017</v>
      </c>
      <c r="L300" s="176"/>
      <c r="M300" s="175"/>
      <c r="N300" s="176"/>
      <c r="O300" s="177"/>
    </row>
    <row r="301" spans="1:15" ht="5.0999999999999996" customHeight="1" x14ac:dyDescent="0.3">
      <c r="L301" s="176"/>
      <c r="M301" s="175"/>
      <c r="N301" s="176"/>
      <c r="O301" s="177"/>
    </row>
    <row r="302" spans="1:15" x14ac:dyDescent="0.3">
      <c r="A302" t="s">
        <v>112</v>
      </c>
      <c r="D302" s="123"/>
      <c r="E302" s="123"/>
      <c r="F302" s="74">
        <f>E305</f>
        <v>1499</v>
      </c>
      <c r="G302" s="74">
        <f t="shared" ref="G302:J302" si="104">F305</f>
        <v>1449</v>
      </c>
      <c r="H302" s="74">
        <f t="shared" si="104"/>
        <v>1399</v>
      </c>
      <c r="I302" s="74">
        <f t="shared" si="104"/>
        <v>1349</v>
      </c>
      <c r="J302" s="74">
        <f t="shared" si="104"/>
        <v>1299</v>
      </c>
      <c r="L302" s="176"/>
      <c r="M302" s="175"/>
      <c r="N302" s="176"/>
      <c r="O302" s="177"/>
    </row>
    <row r="303" spans="1:15" x14ac:dyDescent="0.3">
      <c r="A303" s="1" t="s">
        <v>113</v>
      </c>
      <c r="B303" s="1"/>
      <c r="C303" s="1"/>
      <c r="D303" s="123"/>
      <c r="E303" s="123"/>
      <c r="F303" s="111">
        <f>F291</f>
        <v>10</v>
      </c>
      <c r="G303" s="111">
        <f>G291</f>
        <v>10</v>
      </c>
      <c r="H303" s="111">
        <f>H291</f>
        <v>10</v>
      </c>
      <c r="I303" s="111">
        <f>I291</f>
        <v>10</v>
      </c>
      <c r="J303" s="111">
        <f>J291</f>
        <v>10</v>
      </c>
      <c r="L303" s="176"/>
      <c r="M303" s="175"/>
      <c r="N303" s="176"/>
      <c r="O303" s="177"/>
    </row>
    <row r="304" spans="1:15" x14ac:dyDescent="0.3">
      <c r="A304" s="1" t="s">
        <v>114</v>
      </c>
      <c r="B304" s="1"/>
      <c r="C304" s="1"/>
      <c r="D304" s="123"/>
      <c r="E304" s="123"/>
      <c r="F304" s="74">
        <f>-F287</f>
        <v>-60</v>
      </c>
      <c r="G304" s="74">
        <f>-G287</f>
        <v>-60</v>
      </c>
      <c r="H304" s="74">
        <f>-H287</f>
        <v>-60</v>
      </c>
      <c r="I304" s="74">
        <f>-I287</f>
        <v>-60</v>
      </c>
      <c r="J304" s="74">
        <f>-J287</f>
        <v>-60</v>
      </c>
      <c r="L304" s="176"/>
      <c r="M304" s="175"/>
      <c r="N304" s="176"/>
      <c r="O304" s="177"/>
    </row>
    <row r="305" spans="1:15" x14ac:dyDescent="0.3">
      <c r="A305" t="s">
        <v>115</v>
      </c>
      <c r="D305" s="123"/>
      <c r="E305" s="72">
        <v>1499</v>
      </c>
      <c r="F305" s="74">
        <f>F302+F303+F304</f>
        <v>1449</v>
      </c>
      <c r="G305" s="74">
        <f t="shared" ref="G305:J305" si="105">G302+G303+G304</f>
        <v>1399</v>
      </c>
      <c r="H305" s="74">
        <f t="shared" si="105"/>
        <v>1349</v>
      </c>
      <c r="I305" s="74">
        <f t="shared" si="105"/>
        <v>1299</v>
      </c>
      <c r="J305" s="74">
        <f t="shared" si="105"/>
        <v>1249</v>
      </c>
      <c r="L305" s="176"/>
      <c r="M305" s="175"/>
      <c r="N305" s="176" t="s">
        <v>176</v>
      </c>
      <c r="O305" s="177">
        <v>48</v>
      </c>
    </row>
    <row r="306" spans="1:15" ht="5.0999999999999996" customHeight="1" x14ac:dyDescent="0.3">
      <c r="L306" s="176"/>
      <c r="M306" s="175"/>
      <c r="N306" s="176"/>
      <c r="O306" s="177"/>
    </row>
    <row r="307" spans="1:15" x14ac:dyDescent="0.3">
      <c r="A307" t="s">
        <v>116</v>
      </c>
      <c r="D307" s="123"/>
      <c r="E307" s="74">
        <f>E305</f>
        <v>1499</v>
      </c>
      <c r="F307" s="74">
        <f>F305</f>
        <v>1449</v>
      </c>
      <c r="G307" s="74">
        <f t="shared" ref="G307:J307" si="106">G305</f>
        <v>1399</v>
      </c>
      <c r="H307" s="74">
        <f t="shared" si="106"/>
        <v>1349</v>
      </c>
      <c r="I307" s="74">
        <f t="shared" si="106"/>
        <v>1299</v>
      </c>
      <c r="J307" s="74">
        <f t="shared" si="106"/>
        <v>1249</v>
      </c>
      <c r="L307" s="176"/>
      <c r="M307" s="175"/>
      <c r="N307" s="176"/>
      <c r="O307" s="177"/>
    </row>
    <row r="308" spans="1:15" x14ac:dyDescent="0.3">
      <c r="A308" s="1" t="s">
        <v>117</v>
      </c>
      <c r="B308" s="1"/>
      <c r="C308" s="1"/>
      <c r="D308" s="155"/>
      <c r="E308" s="72">
        <v>12</v>
      </c>
      <c r="F308" s="72">
        <v>12</v>
      </c>
      <c r="G308" s="72">
        <v>12</v>
      </c>
      <c r="H308" s="72">
        <v>12</v>
      </c>
      <c r="I308" s="72">
        <v>12</v>
      </c>
      <c r="J308" s="72">
        <v>12</v>
      </c>
      <c r="L308" s="176" t="s">
        <v>153</v>
      </c>
      <c r="M308" s="175"/>
      <c r="N308" s="176" t="s">
        <v>177</v>
      </c>
      <c r="O308" s="177">
        <v>48</v>
      </c>
    </row>
    <row r="309" spans="1:15" x14ac:dyDescent="0.3">
      <c r="A309" s="21" t="s">
        <v>118</v>
      </c>
      <c r="B309" s="21"/>
      <c r="C309" s="21"/>
      <c r="D309" s="21"/>
      <c r="E309" s="112">
        <f>E307+E308</f>
        <v>1511</v>
      </c>
      <c r="F309" s="112">
        <f>F307+F308</f>
        <v>1461</v>
      </c>
      <c r="G309" s="112">
        <f t="shared" ref="G309:J309" si="107">G307+G308</f>
        <v>1411</v>
      </c>
      <c r="H309" s="112">
        <f t="shared" si="107"/>
        <v>1361</v>
      </c>
      <c r="I309" s="112">
        <f t="shared" si="107"/>
        <v>1311</v>
      </c>
      <c r="J309" s="112">
        <f t="shared" si="107"/>
        <v>1261</v>
      </c>
    </row>
  </sheetData>
  <dataValidations count="1">
    <dataValidation type="list" allowBlank="1" showInputMessage="1" showErrorMessage="1" sqref="C28 C46" xr:uid="{00000000-0002-0000-0100-000000000000}">
      <formula1>"ON, OFF"</formula1>
    </dataValidation>
  </dataValidations>
  <printOptions horizontalCentered="1"/>
  <pageMargins left="0" right="0" top="0.75" bottom="0.75" header="0.3" footer="0.3"/>
  <pageSetup paperSize="5" scale="95" fitToHeight="3" orientation="portrait" r:id="rId1"/>
  <rowBreaks count="2" manualBreakCount="2">
    <brk id="107" max="9" man="1"/>
    <brk id="27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ToC</vt:lpstr>
      <vt:lpstr>Home Depot</vt:lpstr>
      <vt:lpstr>'Home Depot'!Print_Area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cp:lastPrinted>2014-06-20T23:23:07Z</cp:lastPrinted>
  <dcterms:created xsi:type="dcterms:W3CDTF">2011-09-01T22:41:33Z</dcterms:created>
  <dcterms:modified xsi:type="dcterms:W3CDTF">2020-06-05T18:22:38Z</dcterms:modified>
</cp:coreProperties>
</file>